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BATANELCO" sheetId="2" r:id="rId1"/>
    <sheet name="CAGELCO I" sheetId="3" r:id="rId2"/>
    <sheet name="CAGELCO II" sheetId="4" r:id="rId3"/>
    <sheet name="ISELCO I" sheetId="5" r:id="rId4"/>
    <sheet name="ISELCO II" sheetId="6" r:id="rId5"/>
    <sheet name="NUVELCO" sheetId="7" r:id="rId6"/>
    <sheet name="QUIRELCO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BATANELCO!$1:$12</definedName>
    <definedName name="_xlnm.Print_Titles" localSheetId="1">'CAGELCO I'!$1:$12</definedName>
    <definedName name="_xlnm.Print_Titles" localSheetId="2">'CAGELCO II'!$1:$12</definedName>
    <definedName name="_xlnm.Print_Titles" localSheetId="3">'ISELCO I'!$1:$12</definedName>
    <definedName name="_xlnm.Print_Titles" localSheetId="4">'ISELCO II'!$1:$12</definedName>
    <definedName name="_xlnm.Print_Titles" localSheetId="5">NUVELCO!$1:$12</definedName>
    <definedName name="_xlnm.Print_Titles" localSheetId="6">QUIRELCO!$1:$12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8" l="1"/>
  <c r="D97" i="8"/>
  <c r="E97" i="8" s="1"/>
  <c r="B97" i="8"/>
  <c r="B96" i="8"/>
  <c r="D96" i="8" s="1"/>
  <c r="E96" i="8" s="1"/>
  <c r="B95" i="8"/>
  <c r="D95" i="8" s="1"/>
  <c r="E95" i="8" s="1"/>
  <c r="B94" i="8"/>
  <c r="B93" i="8"/>
  <c r="D93" i="8" s="1"/>
  <c r="E93" i="8" s="1"/>
  <c r="B92" i="8"/>
  <c r="B91" i="8"/>
  <c r="B98" i="8" s="1"/>
  <c r="B86" i="8"/>
  <c r="B85" i="8"/>
  <c r="D85" i="8" s="1"/>
  <c r="E85" i="8" s="1"/>
  <c r="B84" i="8"/>
  <c r="B87" i="8" s="1"/>
  <c r="B81" i="8"/>
  <c r="D81" i="8" s="1"/>
  <c r="E81" i="8" s="1"/>
  <c r="B80" i="8"/>
  <c r="B79" i="8"/>
  <c r="D79" i="8" s="1"/>
  <c r="E79" i="8" s="1"/>
  <c r="B78" i="8"/>
  <c r="D78" i="8" s="1"/>
  <c r="E78" i="8" s="1"/>
  <c r="D77" i="8"/>
  <c r="E77" i="8" s="1"/>
  <c r="B77" i="8"/>
  <c r="D76" i="8"/>
  <c r="E76" i="8" s="1"/>
  <c r="B76" i="8"/>
  <c r="B75" i="8"/>
  <c r="D75" i="8" s="1"/>
  <c r="E75" i="8" s="1"/>
  <c r="B74" i="8"/>
  <c r="D74" i="8" s="1"/>
  <c r="E74" i="8" s="1"/>
  <c r="B73" i="8"/>
  <c r="B72" i="8"/>
  <c r="B71" i="8"/>
  <c r="D71" i="8" s="1"/>
  <c r="E71" i="8" s="1"/>
  <c r="B70" i="8"/>
  <c r="B67" i="8"/>
  <c r="D67" i="8" s="1"/>
  <c r="E67" i="8" s="1"/>
  <c r="B66" i="8"/>
  <c r="D66" i="8" s="1"/>
  <c r="E66" i="8" s="1"/>
  <c r="B65" i="8"/>
  <c r="D65" i="8" s="1"/>
  <c r="E65" i="8" s="1"/>
  <c r="B64" i="8"/>
  <c r="D64" i="8" s="1"/>
  <c r="E64" i="8" s="1"/>
  <c r="B63" i="8"/>
  <c r="B68" i="8" s="1"/>
  <c r="B61" i="8"/>
  <c r="B60" i="8"/>
  <c r="D59" i="8"/>
  <c r="E59" i="8" s="1"/>
  <c r="B59" i="8"/>
  <c r="B58" i="8"/>
  <c r="D58" i="8" s="1"/>
  <c r="E58" i="8" s="1"/>
  <c r="B57" i="8"/>
  <c r="D57" i="8" s="1"/>
  <c r="E57" i="8" s="1"/>
  <c r="B56" i="8"/>
  <c r="B55" i="8"/>
  <c r="D55" i="8" s="1"/>
  <c r="E55" i="8" s="1"/>
  <c r="B54" i="8"/>
  <c r="B53" i="8"/>
  <c r="D53" i="8" s="1"/>
  <c r="E53" i="8" s="1"/>
  <c r="B52" i="8"/>
  <c r="D52" i="8" s="1"/>
  <c r="E52" i="8" s="1"/>
  <c r="B51" i="8"/>
  <c r="D51" i="8" s="1"/>
  <c r="E51" i="8" s="1"/>
  <c r="B50" i="8"/>
  <c r="B49" i="8"/>
  <c r="D49" i="8" s="1"/>
  <c r="E49" i="8" s="1"/>
  <c r="B48" i="8"/>
  <c r="D48" i="8" s="1"/>
  <c r="E48" i="8" s="1"/>
  <c r="B47" i="8"/>
  <c r="B46" i="8"/>
  <c r="B45" i="8"/>
  <c r="B42" i="8"/>
  <c r="B41" i="8"/>
  <c r="D41" i="8" s="1"/>
  <c r="E41" i="8" s="1"/>
  <c r="B40" i="8"/>
  <c r="D40" i="8" s="1"/>
  <c r="E40" i="8" s="1"/>
  <c r="B39" i="8"/>
  <c r="D38" i="8"/>
  <c r="E38" i="8" s="1"/>
  <c r="B38" i="8"/>
  <c r="B37" i="8"/>
  <c r="D37" i="8" s="1"/>
  <c r="E37" i="8" s="1"/>
  <c r="B36" i="8"/>
  <c r="B35" i="8"/>
  <c r="B34" i="8"/>
  <c r="B33" i="8"/>
  <c r="B32" i="8"/>
  <c r="D32" i="8" s="1"/>
  <c r="E32" i="8" s="1"/>
  <c r="B31" i="8"/>
  <c r="D31" i="8" s="1"/>
  <c r="E31" i="8" s="1"/>
  <c r="B30" i="8"/>
  <c r="B29" i="8"/>
  <c r="B28" i="8"/>
  <c r="B27" i="8"/>
  <c r="D27" i="8" s="1"/>
  <c r="E27" i="8" s="1"/>
  <c r="B26" i="8"/>
  <c r="D26" i="8" s="1"/>
  <c r="E26" i="8" s="1"/>
  <c r="B25" i="8"/>
  <c r="D25" i="8" s="1"/>
  <c r="E25" i="8" s="1"/>
  <c r="B24" i="8"/>
  <c r="D24" i="8" s="1"/>
  <c r="E24" i="8" s="1"/>
  <c r="B23" i="8"/>
  <c r="D23" i="8" s="1"/>
  <c r="E23" i="8" s="1"/>
  <c r="B22" i="8"/>
  <c r="B21" i="8"/>
  <c r="D21" i="8" s="1"/>
  <c r="E21" i="8" s="1"/>
  <c r="B20" i="8"/>
  <c r="B19" i="8"/>
  <c r="B18" i="8"/>
  <c r="D18" i="8" s="1"/>
  <c r="E18" i="8" s="1"/>
  <c r="B17" i="8"/>
  <c r="B16" i="8"/>
  <c r="B13" i="8"/>
  <c r="B9" i="8"/>
  <c r="B82" i="8" l="1"/>
  <c r="D72" i="8"/>
  <c r="E72" i="8" s="1"/>
  <c r="D19" i="8"/>
  <c r="E19" i="8" s="1"/>
  <c r="D98" i="8"/>
  <c r="E98" i="8" s="1"/>
  <c r="D29" i="8"/>
  <c r="E29" i="8" s="1"/>
  <c r="D30" i="8"/>
  <c r="E30" i="8" s="1"/>
  <c r="B88" i="8"/>
  <c r="B99" i="8" s="1"/>
  <c r="B101" i="8" s="1"/>
  <c r="D17" i="8"/>
  <c r="E17" i="8" s="1"/>
  <c r="D20" i="8"/>
  <c r="E20" i="8" s="1"/>
  <c r="D34" i="8"/>
  <c r="E34" i="8" s="1"/>
  <c r="D92" i="8"/>
  <c r="E92" i="8" s="1"/>
  <c r="D45" i="8"/>
  <c r="E45" i="8" s="1"/>
  <c r="D68" i="8"/>
  <c r="E68" i="8" s="1"/>
  <c r="D63" i="8"/>
  <c r="E63" i="8" s="1"/>
  <c r="D84" i="8"/>
  <c r="E84" i="8" s="1"/>
  <c r="D36" i="8"/>
  <c r="E36" i="8" s="1"/>
  <c r="D91" i="8"/>
  <c r="E91" i="8" s="1"/>
  <c r="D22" i="8"/>
  <c r="E22" i="8" s="1"/>
  <c r="D50" i="8"/>
  <c r="E50" i="8" s="1"/>
  <c r="D80" i="8"/>
  <c r="E80" i="8" s="1"/>
  <c r="D39" i="8"/>
  <c r="E39" i="8" s="1"/>
  <c r="D54" i="8"/>
  <c r="E54" i="8" s="1"/>
  <c r="D61" i="8"/>
  <c r="E61" i="8" s="1"/>
  <c r="D28" i="8"/>
  <c r="E28" i="8" s="1"/>
  <c r="D35" i="8"/>
  <c r="E35" i="8" s="1"/>
  <c r="D56" i="8"/>
  <c r="E56" i="8" s="1"/>
  <c r="D94" i="8"/>
  <c r="E94" i="8" s="1"/>
  <c r="D60" i="8"/>
  <c r="E60" i="8" s="1"/>
  <c r="B100" i="7"/>
  <c r="B97" i="7"/>
  <c r="D96" i="7"/>
  <c r="E96" i="7"/>
  <c r="B96" i="7"/>
  <c r="B95" i="7"/>
  <c r="D95" i="7" s="1"/>
  <c r="E95" i="7" s="1"/>
  <c r="B94" i="7"/>
  <c r="D94" i="7" s="1"/>
  <c r="E94" i="7" s="1"/>
  <c r="B93" i="7"/>
  <c r="B92" i="7"/>
  <c r="B91" i="7"/>
  <c r="B86" i="7"/>
  <c r="D86" i="7" s="1"/>
  <c r="E86" i="7" s="1"/>
  <c r="B85" i="7"/>
  <c r="D85" i="7" s="1"/>
  <c r="E85" i="7" s="1"/>
  <c r="B84" i="7"/>
  <c r="B81" i="7"/>
  <c r="D81" i="7" s="1"/>
  <c r="E81" i="7" s="1"/>
  <c r="B80" i="7"/>
  <c r="D80" i="7" s="1"/>
  <c r="E80" i="7" s="1"/>
  <c r="B79" i="7"/>
  <c r="D79" i="7" s="1"/>
  <c r="E79" i="7" s="1"/>
  <c r="B78" i="7"/>
  <c r="B77" i="7"/>
  <c r="D77" i="7" s="1"/>
  <c r="E77" i="7" s="1"/>
  <c r="B76" i="7"/>
  <c r="B75" i="7"/>
  <c r="D75" i="7" s="1"/>
  <c r="E75" i="7" s="1"/>
  <c r="B74" i="7"/>
  <c r="D74" i="7" s="1"/>
  <c r="E74" i="7" s="1"/>
  <c r="B73" i="7"/>
  <c r="D73" i="7" s="1"/>
  <c r="E73" i="7" s="1"/>
  <c r="B72" i="7"/>
  <c r="B71" i="7"/>
  <c r="B70" i="7"/>
  <c r="B67" i="7"/>
  <c r="D67" i="7" s="1"/>
  <c r="E67" i="7" s="1"/>
  <c r="D66" i="7"/>
  <c r="E66" i="7" s="1"/>
  <c r="B66" i="7"/>
  <c r="B65" i="7"/>
  <c r="B64" i="7"/>
  <c r="B63" i="7"/>
  <c r="B61" i="7"/>
  <c r="D61" i="7" s="1"/>
  <c r="E61" i="7" s="1"/>
  <c r="B60" i="7"/>
  <c r="D60" i="7" s="1"/>
  <c r="E60" i="7" s="1"/>
  <c r="B59" i="7"/>
  <c r="D59" i="7" s="1"/>
  <c r="E59" i="7" s="1"/>
  <c r="B58" i="7"/>
  <c r="B57" i="7"/>
  <c r="D57" i="7" s="1"/>
  <c r="E57" i="7" s="1"/>
  <c r="B56" i="7"/>
  <c r="B55" i="7"/>
  <c r="D55" i="7" s="1"/>
  <c r="E55" i="7" s="1"/>
  <c r="B54" i="7"/>
  <c r="D54" i="7" s="1"/>
  <c r="E54" i="7" s="1"/>
  <c r="B53" i="7"/>
  <c r="D53" i="7" s="1"/>
  <c r="E53" i="7" s="1"/>
  <c r="B52" i="7"/>
  <c r="B51" i="7"/>
  <c r="D51" i="7" s="1"/>
  <c r="E51" i="7" s="1"/>
  <c r="B50" i="7"/>
  <c r="D49" i="7"/>
  <c r="E49" i="7" s="1"/>
  <c r="B49" i="7"/>
  <c r="D48" i="7"/>
  <c r="E48" i="7" s="1"/>
  <c r="B48" i="7"/>
  <c r="B47" i="7"/>
  <c r="D47" i="7" s="1"/>
  <c r="E47" i="7" s="1"/>
  <c r="B46" i="7"/>
  <c r="B45" i="7"/>
  <c r="B42" i="7"/>
  <c r="B41" i="7"/>
  <c r="B40" i="7"/>
  <c r="D40" i="7" s="1"/>
  <c r="E40" i="7" s="1"/>
  <c r="D39" i="7"/>
  <c r="E39" i="7" s="1"/>
  <c r="B39" i="7"/>
  <c r="B38" i="7"/>
  <c r="D38" i="7" s="1"/>
  <c r="E38" i="7" s="1"/>
  <c r="B37" i="7"/>
  <c r="D37" i="7" s="1"/>
  <c r="E37" i="7" s="1"/>
  <c r="B36" i="7"/>
  <c r="D36" i="7" s="1"/>
  <c r="E36" i="7" s="1"/>
  <c r="B35" i="7"/>
  <c r="B34" i="7"/>
  <c r="B33" i="7"/>
  <c r="B32" i="7"/>
  <c r="B31" i="7"/>
  <c r="B30" i="7"/>
  <c r="B29" i="7"/>
  <c r="D28" i="7"/>
  <c r="E28" i="7" s="1"/>
  <c r="B28" i="7"/>
  <c r="B27" i="7"/>
  <c r="D27" i="7" s="1"/>
  <c r="E27" i="7" s="1"/>
  <c r="B26" i="7"/>
  <c r="B25" i="7"/>
  <c r="B24" i="7"/>
  <c r="D24" i="7" s="1"/>
  <c r="E24" i="7" s="1"/>
  <c r="D23" i="7"/>
  <c r="E23" i="7"/>
  <c r="B23" i="7"/>
  <c r="B22" i="7"/>
  <c r="D22" i="7" s="1"/>
  <c r="E22" i="7" s="1"/>
  <c r="B21" i="7"/>
  <c r="D21" i="7" s="1"/>
  <c r="E21" i="7" s="1"/>
  <c r="B20" i="7"/>
  <c r="B19" i="7"/>
  <c r="B18" i="7"/>
  <c r="B17" i="7"/>
  <c r="D17" i="7" s="1"/>
  <c r="E17" i="7" s="1"/>
  <c r="B16" i="7"/>
  <c r="B13" i="7"/>
  <c r="B9" i="7" s="1"/>
  <c r="B87" i="7" l="1"/>
  <c r="D34" i="7"/>
  <c r="E34" i="7" s="1"/>
  <c r="D73" i="8"/>
  <c r="E73" i="8" s="1"/>
  <c r="D86" i="8"/>
  <c r="E86" i="8" s="1"/>
  <c r="D87" i="8"/>
  <c r="E87" i="8" s="1"/>
  <c r="D32" i="7"/>
  <c r="E32" i="7" s="1"/>
  <c r="D72" i="7"/>
  <c r="E72" i="7" s="1"/>
  <c r="D50" i="7"/>
  <c r="E50" i="7" s="1"/>
  <c r="D64" i="7"/>
  <c r="E64" i="7" s="1"/>
  <c r="D92" i="7"/>
  <c r="E92" i="7" s="1"/>
  <c r="D20" i="7"/>
  <c r="E20" i="7" s="1"/>
  <c r="D68" i="7"/>
  <c r="E68" i="7" s="1"/>
  <c r="D63" i="7"/>
  <c r="E63" i="7" s="1"/>
  <c r="D26" i="7"/>
  <c r="E26" i="7" s="1"/>
  <c r="D30" i="7"/>
  <c r="E30" i="7" s="1"/>
  <c r="D65" i="7"/>
  <c r="E65" i="7" s="1"/>
  <c r="D45" i="7"/>
  <c r="E45" i="7" s="1"/>
  <c r="D78" i="7"/>
  <c r="E78" i="7" s="1"/>
  <c r="B98" i="7"/>
  <c r="D93" i="7"/>
  <c r="E93" i="7" s="1"/>
  <c r="D71" i="7"/>
  <c r="E71" i="7" s="1"/>
  <c r="D25" i="7"/>
  <c r="E25" i="7" s="1"/>
  <c r="D35" i="7"/>
  <c r="E35" i="7" s="1"/>
  <c r="D52" i="7"/>
  <c r="E52" i="7" s="1"/>
  <c r="B82" i="7"/>
  <c r="B88" i="7" s="1"/>
  <c r="B99" i="7" s="1"/>
  <c r="B101" i="7" s="1"/>
  <c r="D18" i="7"/>
  <c r="E18" i="7" s="1"/>
  <c r="D56" i="7"/>
  <c r="E56" i="7" s="1"/>
  <c r="D76" i="7"/>
  <c r="E76" i="7" s="1"/>
  <c r="D31" i="7"/>
  <c r="E31" i="7" s="1"/>
  <c r="D41" i="7"/>
  <c r="E41" i="7" s="1"/>
  <c r="D58" i="7"/>
  <c r="E58" i="7" s="1"/>
  <c r="B68" i="7"/>
  <c r="D97" i="7"/>
  <c r="E97" i="7" s="1"/>
  <c r="D47" i="8"/>
  <c r="E47" i="8" s="1"/>
  <c r="D33" i="8"/>
  <c r="E33" i="8" s="1"/>
  <c r="B100" i="6"/>
  <c r="B97" i="6"/>
  <c r="D97" i="6" s="1"/>
  <c r="E97" i="6" s="1"/>
  <c r="B96" i="6"/>
  <c r="D96" i="6" s="1"/>
  <c r="E96" i="6" s="1"/>
  <c r="D95" i="6"/>
  <c r="E95" i="6" s="1"/>
  <c r="B95" i="6"/>
  <c r="B94" i="6"/>
  <c r="D94" i="6" s="1"/>
  <c r="E94" i="6" s="1"/>
  <c r="B93" i="6"/>
  <c r="D93" i="6" s="1"/>
  <c r="E93" i="6" s="1"/>
  <c r="B92" i="6"/>
  <c r="B91" i="6"/>
  <c r="B86" i="6"/>
  <c r="D86" i="6" s="1"/>
  <c r="E86" i="6" s="1"/>
  <c r="B85" i="6"/>
  <c r="D85" i="6" s="1"/>
  <c r="E85" i="6" s="1"/>
  <c r="B84" i="6"/>
  <c r="B81" i="6"/>
  <c r="D81" i="6" s="1"/>
  <c r="E81" i="6" s="1"/>
  <c r="B80" i="6"/>
  <c r="D80" i="6" s="1"/>
  <c r="E80" i="6" s="1"/>
  <c r="B79" i="6"/>
  <c r="D79" i="6" s="1"/>
  <c r="E79" i="6" s="1"/>
  <c r="B78" i="6"/>
  <c r="D78" i="6" s="1"/>
  <c r="E78" i="6" s="1"/>
  <c r="B77" i="6"/>
  <c r="D77" i="6" s="1"/>
  <c r="E77" i="6" s="1"/>
  <c r="D76" i="6"/>
  <c r="E76" i="6" s="1"/>
  <c r="B76" i="6"/>
  <c r="B75" i="6"/>
  <c r="D75" i="6" s="1"/>
  <c r="E75" i="6" s="1"/>
  <c r="B74" i="6"/>
  <c r="D74" i="6" s="1"/>
  <c r="E74" i="6" s="1"/>
  <c r="B73" i="6"/>
  <c r="D73" i="6" s="1"/>
  <c r="E73" i="6" s="1"/>
  <c r="B72" i="6"/>
  <c r="D72" i="6" s="1"/>
  <c r="E72" i="6" s="1"/>
  <c r="B71" i="6"/>
  <c r="B70" i="6"/>
  <c r="B82" i="6" s="1"/>
  <c r="D67" i="6"/>
  <c r="E67" i="6" s="1"/>
  <c r="B67" i="6"/>
  <c r="B66" i="6"/>
  <c r="D66" i="6" s="1"/>
  <c r="E66" i="6" s="1"/>
  <c r="B65" i="6"/>
  <c r="D65" i="6" s="1"/>
  <c r="E65" i="6" s="1"/>
  <c r="B64" i="6"/>
  <c r="D64" i="6" s="1"/>
  <c r="E64" i="6" s="1"/>
  <c r="B63" i="6"/>
  <c r="B68" i="6" s="1"/>
  <c r="B61" i="6"/>
  <c r="D61" i="6" s="1"/>
  <c r="E61" i="6" s="1"/>
  <c r="B60" i="6"/>
  <c r="D60" i="6" s="1"/>
  <c r="E60" i="6" s="1"/>
  <c r="D59" i="6"/>
  <c r="E59" i="6" s="1"/>
  <c r="B59" i="6"/>
  <c r="B58" i="6"/>
  <c r="D58" i="6" s="1"/>
  <c r="E58" i="6" s="1"/>
  <c r="B57" i="6"/>
  <c r="B56" i="6"/>
  <c r="B55" i="6"/>
  <c r="D55" i="6" s="1"/>
  <c r="E55" i="6" s="1"/>
  <c r="B54" i="6"/>
  <c r="D54" i="6" s="1"/>
  <c r="E54" i="6" s="1"/>
  <c r="B53" i="6"/>
  <c r="D53" i="6" s="1"/>
  <c r="E53" i="6" s="1"/>
  <c r="B52" i="6"/>
  <c r="D52" i="6" s="1"/>
  <c r="E52" i="6" s="1"/>
  <c r="B51" i="6"/>
  <c r="B50" i="6"/>
  <c r="D50" i="6" s="1"/>
  <c r="E50" i="6" s="1"/>
  <c r="B49" i="6"/>
  <c r="D49" i="6" s="1"/>
  <c r="E49" i="6" s="1"/>
  <c r="B48" i="6"/>
  <c r="D48" i="6" s="1"/>
  <c r="E48" i="6" s="1"/>
  <c r="B47" i="6"/>
  <c r="B46" i="6"/>
  <c r="B45" i="6"/>
  <c r="B42" i="6"/>
  <c r="B41" i="6"/>
  <c r="D41" i="6" s="1"/>
  <c r="E41" i="6" s="1"/>
  <c r="D40" i="6"/>
  <c r="E40" i="6" s="1"/>
  <c r="B40" i="6"/>
  <c r="B39" i="6"/>
  <c r="D39" i="6" s="1"/>
  <c r="E39" i="6" s="1"/>
  <c r="B38" i="6"/>
  <c r="D38" i="6" s="1"/>
  <c r="E38" i="6" s="1"/>
  <c r="B37" i="6"/>
  <c r="D37" i="6" s="1"/>
  <c r="E37" i="6" s="1"/>
  <c r="B36" i="6"/>
  <c r="D36" i="6" s="1"/>
  <c r="E36" i="6" s="1"/>
  <c r="B35" i="6"/>
  <c r="D35" i="6" s="1"/>
  <c r="E35" i="6" s="1"/>
  <c r="B34" i="6"/>
  <c r="D34" i="6" s="1"/>
  <c r="E34" i="6" s="1"/>
  <c r="B33" i="6"/>
  <c r="B32" i="6"/>
  <c r="D32" i="6" s="1"/>
  <c r="E32" i="6" s="1"/>
  <c r="B31" i="6"/>
  <c r="D31" i="6" s="1"/>
  <c r="E31" i="6" s="1"/>
  <c r="B30" i="6"/>
  <c r="B29" i="6"/>
  <c r="B28" i="6"/>
  <c r="D28" i="6" s="1"/>
  <c r="E28" i="6" s="1"/>
  <c r="B27" i="6"/>
  <c r="D27" i="6" s="1"/>
  <c r="E27" i="6" s="1"/>
  <c r="B26" i="6"/>
  <c r="D26" i="6" s="1"/>
  <c r="E26" i="6" s="1"/>
  <c r="B25" i="6"/>
  <c r="D25" i="6" s="1"/>
  <c r="E25" i="6" s="1"/>
  <c r="B24" i="6"/>
  <c r="D24" i="6" s="1"/>
  <c r="E24" i="6" s="1"/>
  <c r="B23" i="6"/>
  <c r="D23" i="6" s="1"/>
  <c r="E23" i="6" s="1"/>
  <c r="D22" i="6"/>
  <c r="E22" i="6"/>
  <c r="B22" i="6"/>
  <c r="B21" i="6"/>
  <c r="D21" i="6" s="1"/>
  <c r="E21" i="6" s="1"/>
  <c r="B20" i="6"/>
  <c r="B19" i="6"/>
  <c r="B18" i="6"/>
  <c r="D18" i="6" s="1"/>
  <c r="E18" i="6" s="1"/>
  <c r="B17" i="6"/>
  <c r="B16" i="6"/>
  <c r="B13" i="6"/>
  <c r="B9" i="6"/>
  <c r="B88" i="6" l="1"/>
  <c r="B99" i="6" s="1"/>
  <c r="B101" i="6" s="1"/>
  <c r="B98" i="6"/>
  <c r="D92" i="6"/>
  <c r="E92" i="6" s="1"/>
  <c r="B87" i="6"/>
  <c r="D17" i="6"/>
  <c r="E17" i="6" s="1"/>
  <c r="D29" i="6"/>
  <c r="E29" i="6" s="1"/>
  <c r="D30" i="6"/>
  <c r="E30" i="6" s="1"/>
  <c r="D57" i="6"/>
  <c r="E57" i="6" s="1"/>
  <c r="D91" i="6"/>
  <c r="E91" i="6" s="1"/>
  <c r="D98" i="6"/>
  <c r="E98" i="6" s="1"/>
  <c r="D46" i="6"/>
  <c r="E46" i="6" s="1"/>
  <c r="D47" i="6"/>
  <c r="E47" i="6" s="1"/>
  <c r="D84" i="6"/>
  <c r="E84" i="6" s="1"/>
  <c r="D87" i="6"/>
  <c r="E87" i="6" s="1"/>
  <c r="D19" i="6"/>
  <c r="E19" i="6" s="1"/>
  <c r="D51" i="6"/>
  <c r="E51" i="6" s="1"/>
  <c r="D33" i="6"/>
  <c r="E33" i="6" s="1"/>
  <c r="D56" i="6"/>
  <c r="E56" i="6" s="1"/>
  <c r="D68" i="6"/>
  <c r="E68" i="6" s="1"/>
  <c r="D63" i="6"/>
  <c r="E63" i="6" s="1"/>
  <c r="D71" i="6"/>
  <c r="E71" i="6" s="1"/>
  <c r="D16" i="8"/>
  <c r="E16" i="8" s="1"/>
  <c r="D29" i="7"/>
  <c r="E29" i="7" s="1"/>
  <c r="D20" i="6"/>
  <c r="E20" i="6" s="1"/>
  <c r="D46" i="8"/>
  <c r="E46" i="8" s="1"/>
  <c r="D84" i="7"/>
  <c r="E84" i="7" s="1"/>
  <c r="D87" i="7"/>
  <c r="E87" i="7" s="1"/>
  <c r="D91" i="7"/>
  <c r="E91" i="7" s="1"/>
  <c r="D98" i="7"/>
  <c r="E98" i="7" s="1"/>
  <c r="D33" i="7"/>
  <c r="E33" i="7" s="1"/>
  <c r="D70" i="8"/>
  <c r="E70" i="8" s="1"/>
  <c r="D82" i="8"/>
  <c r="E82" i="8" s="1"/>
  <c r="B100" i="5"/>
  <c r="D97" i="5"/>
  <c r="E97" i="5" s="1"/>
  <c r="B97" i="5"/>
  <c r="B96" i="5"/>
  <c r="D96" i="5" s="1"/>
  <c r="E96" i="5" s="1"/>
  <c r="B95" i="5"/>
  <c r="D95" i="5" s="1"/>
  <c r="E95" i="5" s="1"/>
  <c r="B94" i="5"/>
  <c r="D94" i="5" s="1"/>
  <c r="E94" i="5" s="1"/>
  <c r="B93" i="5"/>
  <c r="D93" i="5" s="1"/>
  <c r="E93" i="5" s="1"/>
  <c r="B92" i="5"/>
  <c r="B91" i="5"/>
  <c r="B86" i="5"/>
  <c r="D86" i="5" s="1"/>
  <c r="E86" i="5" s="1"/>
  <c r="B85" i="5"/>
  <c r="D85" i="5" s="1"/>
  <c r="E85" i="5" s="1"/>
  <c r="B84" i="5"/>
  <c r="B87" i="5" s="1"/>
  <c r="B81" i="5"/>
  <c r="D81" i="5" s="1"/>
  <c r="E81" i="5" s="1"/>
  <c r="B80" i="5"/>
  <c r="D80" i="5" s="1"/>
  <c r="E80" i="5" s="1"/>
  <c r="B79" i="5"/>
  <c r="D79" i="5" s="1"/>
  <c r="E79" i="5" s="1"/>
  <c r="D78" i="5"/>
  <c r="E78" i="5" s="1"/>
  <c r="B78" i="5"/>
  <c r="B77" i="5"/>
  <c r="D77" i="5" s="1"/>
  <c r="E77" i="5" s="1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D72" i="5"/>
  <c r="E72" i="5" s="1"/>
  <c r="B72" i="5"/>
  <c r="B71" i="5"/>
  <c r="B70" i="5"/>
  <c r="B67" i="5"/>
  <c r="D67" i="5" s="1"/>
  <c r="E67" i="5" s="1"/>
  <c r="B66" i="5"/>
  <c r="D66" i="5" s="1"/>
  <c r="E66" i="5" s="1"/>
  <c r="B65" i="5"/>
  <c r="D65" i="5" s="1"/>
  <c r="E65" i="5" s="1"/>
  <c r="B64" i="5"/>
  <c r="D64" i="5" s="1"/>
  <c r="E64" i="5" s="1"/>
  <c r="B63" i="5"/>
  <c r="B61" i="5"/>
  <c r="D61" i="5" s="1"/>
  <c r="E61" i="5" s="1"/>
  <c r="B60" i="5"/>
  <c r="D60" i="5" s="1"/>
  <c r="E60" i="5" s="1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B54" i="5"/>
  <c r="D54" i="5" s="1"/>
  <c r="E54" i="5" s="1"/>
  <c r="B53" i="5"/>
  <c r="D53" i="5" s="1"/>
  <c r="E53" i="5" s="1"/>
  <c r="B52" i="5"/>
  <c r="D52" i="5" s="1"/>
  <c r="E52" i="5" s="1"/>
  <c r="B51" i="5"/>
  <c r="D51" i="5" s="1"/>
  <c r="E51" i="5" s="1"/>
  <c r="B50" i="5"/>
  <c r="B49" i="5"/>
  <c r="D49" i="5" s="1"/>
  <c r="E49" i="5" s="1"/>
  <c r="B48" i="5"/>
  <c r="D48" i="5" s="1"/>
  <c r="E48" i="5" s="1"/>
  <c r="B47" i="5"/>
  <c r="B46" i="5"/>
  <c r="B45" i="5"/>
  <c r="B42" i="5"/>
  <c r="B41" i="5"/>
  <c r="D41" i="5" s="1"/>
  <c r="E41" i="5" s="1"/>
  <c r="D40" i="5"/>
  <c r="E40" i="5" s="1"/>
  <c r="B40" i="5"/>
  <c r="B39" i="5"/>
  <c r="D39" i="5" s="1"/>
  <c r="E39" i="5" s="1"/>
  <c r="B38" i="5"/>
  <c r="D38" i="5" s="1"/>
  <c r="E38" i="5" s="1"/>
  <c r="B37" i="5"/>
  <c r="D37" i="5" s="1"/>
  <c r="E37" i="5" s="1"/>
  <c r="B36" i="5"/>
  <c r="D36" i="5" s="1"/>
  <c r="E36" i="5" s="1"/>
  <c r="B35" i="5"/>
  <c r="D35" i="5" s="1"/>
  <c r="E35" i="5" s="1"/>
  <c r="B34" i="5"/>
  <c r="B33" i="5"/>
  <c r="B32" i="5"/>
  <c r="D32" i="5" s="1"/>
  <c r="E32" i="5" s="1"/>
  <c r="B31" i="5"/>
  <c r="D31" i="5" s="1"/>
  <c r="E31" i="5" s="1"/>
  <c r="B30" i="5"/>
  <c r="B29" i="5"/>
  <c r="B28" i="5"/>
  <c r="D28" i="5" s="1"/>
  <c r="E28" i="5" s="1"/>
  <c r="B27" i="5"/>
  <c r="D27" i="5" s="1"/>
  <c r="E27" i="5" s="1"/>
  <c r="D26" i="5"/>
  <c r="E26" i="5" s="1"/>
  <c r="B26" i="5"/>
  <c r="B25" i="5"/>
  <c r="D25" i="5" s="1"/>
  <c r="E25" i="5" s="1"/>
  <c r="B24" i="5"/>
  <c r="D24" i="5" s="1"/>
  <c r="E24" i="5" s="1"/>
  <c r="B23" i="5"/>
  <c r="D23" i="5" s="1"/>
  <c r="E23" i="5" s="1"/>
  <c r="B22" i="5"/>
  <c r="D22" i="5" s="1"/>
  <c r="E22" i="5" s="1"/>
  <c r="B21" i="5"/>
  <c r="D21" i="5" s="1"/>
  <c r="E21" i="5" s="1"/>
  <c r="D19" i="5"/>
  <c r="E19" i="5" s="1"/>
  <c r="B20" i="5"/>
  <c r="B19" i="5"/>
  <c r="B18" i="5"/>
  <c r="D18" i="5" s="1"/>
  <c r="E18" i="5" s="1"/>
  <c r="B17" i="5"/>
  <c r="B16" i="5"/>
  <c r="B13" i="5"/>
  <c r="B9" i="5"/>
  <c r="B98" i="5" l="1"/>
  <c r="D92" i="5"/>
  <c r="E92" i="5" s="1"/>
  <c r="D84" i="5"/>
  <c r="E84" i="5" s="1"/>
  <c r="B82" i="5"/>
  <c r="B68" i="5"/>
  <c r="D47" i="5"/>
  <c r="E47" i="5" s="1"/>
  <c r="D30" i="5"/>
  <c r="E30" i="5" s="1"/>
  <c r="D29" i="5"/>
  <c r="E29" i="5" s="1"/>
  <c r="D98" i="5"/>
  <c r="E98" i="5" s="1"/>
  <c r="D91" i="5"/>
  <c r="E91" i="5" s="1"/>
  <c r="D17" i="5"/>
  <c r="E17" i="5" s="1"/>
  <c r="D46" i="5"/>
  <c r="E46" i="5" s="1"/>
  <c r="D33" i="5"/>
  <c r="E33" i="5" s="1"/>
  <c r="D34" i="5"/>
  <c r="E34" i="5" s="1"/>
  <c r="B88" i="5"/>
  <c r="B99" i="5" s="1"/>
  <c r="B101" i="5" s="1"/>
  <c r="D50" i="5"/>
  <c r="E50" i="5" s="1"/>
  <c r="D55" i="5"/>
  <c r="E55" i="5" s="1"/>
  <c r="D70" i="6"/>
  <c r="E70" i="6" s="1"/>
  <c r="D82" i="6"/>
  <c r="E82" i="6" s="1"/>
  <c r="D87" i="5"/>
  <c r="E87" i="5" s="1"/>
  <c r="D45" i="5"/>
  <c r="E45" i="5" s="1"/>
  <c r="D71" i="5"/>
  <c r="E71" i="5" s="1"/>
  <c r="D46" i="7"/>
  <c r="E46" i="7" s="1"/>
  <c r="D88" i="8"/>
  <c r="E88" i="8" s="1"/>
  <c r="D19" i="7"/>
  <c r="E19" i="7" s="1"/>
  <c r="D42" i="8"/>
  <c r="E42" i="8" s="1"/>
  <c r="D20" i="5"/>
  <c r="E20" i="5" s="1"/>
  <c r="D70" i="7"/>
  <c r="E70" i="7" s="1"/>
  <c r="D82" i="7"/>
  <c r="E82" i="7" s="1"/>
  <c r="D45" i="6"/>
  <c r="E45" i="6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D92" i="4" s="1"/>
  <c r="E92" i="4" s="1"/>
  <c r="B91" i="4"/>
  <c r="B87" i="4"/>
  <c r="B86" i="4"/>
  <c r="D86" i="4" s="1"/>
  <c r="E86" i="4" s="1"/>
  <c r="B85" i="4"/>
  <c r="D85" i="4" s="1"/>
  <c r="E85" i="4" s="1"/>
  <c r="B84" i="4"/>
  <c r="B81" i="4"/>
  <c r="D81" i="4" s="1"/>
  <c r="E81" i="4" s="1"/>
  <c r="B80" i="4"/>
  <c r="D80" i="4" s="1"/>
  <c r="E80" i="4" s="1"/>
  <c r="B79" i="4"/>
  <c r="D79" i="4" s="1"/>
  <c r="E79" i="4" s="1"/>
  <c r="D78" i="4"/>
  <c r="E78" i="4" s="1"/>
  <c r="B78" i="4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B73" i="4"/>
  <c r="D73" i="4" s="1"/>
  <c r="E73" i="4" s="1"/>
  <c r="D72" i="4"/>
  <c r="E72" i="4" s="1"/>
  <c r="B72" i="4"/>
  <c r="B71" i="4"/>
  <c r="B70" i="4"/>
  <c r="B67" i="4"/>
  <c r="D67" i="4" s="1"/>
  <c r="E67" i="4" s="1"/>
  <c r="B66" i="4"/>
  <c r="D66" i="4" s="1"/>
  <c r="E66" i="4" s="1"/>
  <c r="B65" i="4"/>
  <c r="D65" i="4" s="1"/>
  <c r="E65" i="4" s="1"/>
  <c r="B64" i="4"/>
  <c r="B68" i="4" s="1"/>
  <c r="B63" i="4"/>
  <c r="B61" i="4"/>
  <c r="D61" i="4" s="1"/>
  <c r="E61" i="4" s="1"/>
  <c r="B60" i="4"/>
  <c r="B59" i="4"/>
  <c r="B58" i="4"/>
  <c r="D58" i="4" s="1"/>
  <c r="E58" i="4" s="1"/>
  <c r="B57" i="4"/>
  <c r="D57" i="4" s="1"/>
  <c r="E57" i="4" s="1"/>
  <c r="B56" i="4"/>
  <c r="D56" i="4" s="1"/>
  <c r="E56" i="4" s="1"/>
  <c r="B55" i="4"/>
  <c r="D55" i="4" s="1"/>
  <c r="E55" i="4" s="1"/>
  <c r="B54" i="4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D49" i="4" s="1"/>
  <c r="E49" i="4" s="1"/>
  <c r="B48" i="4"/>
  <c r="D48" i="4" s="1"/>
  <c r="E48" i="4" s="1"/>
  <c r="B47" i="4"/>
  <c r="D47" i="4" s="1"/>
  <c r="E47" i="4" s="1"/>
  <c r="B46" i="4"/>
  <c r="B45" i="4"/>
  <c r="B42" i="4"/>
  <c r="D41" i="4"/>
  <c r="E41" i="4" s="1"/>
  <c r="B41" i="4"/>
  <c r="B40" i="4"/>
  <c r="D40" i="4" s="1"/>
  <c r="E40" i="4" s="1"/>
  <c r="B39" i="4"/>
  <c r="D39" i="4" s="1"/>
  <c r="E39" i="4" s="1"/>
  <c r="B38" i="4"/>
  <c r="D38" i="4" s="1"/>
  <c r="E38" i="4" s="1"/>
  <c r="B37" i="4"/>
  <c r="D37" i="4" s="1"/>
  <c r="E37" i="4" s="1"/>
  <c r="B36" i="4"/>
  <c r="D36" i="4" s="1"/>
  <c r="E36" i="4" s="1"/>
  <c r="D35" i="4"/>
  <c r="E35" i="4" s="1"/>
  <c r="B35" i="4"/>
  <c r="B34" i="4"/>
  <c r="B33" i="4"/>
  <c r="B32" i="4"/>
  <c r="D32" i="4" s="1"/>
  <c r="E32" i="4" s="1"/>
  <c r="B31" i="4"/>
  <c r="D31" i="4" s="1"/>
  <c r="E31" i="4" s="1"/>
  <c r="B30" i="4"/>
  <c r="D30" i="4" s="1"/>
  <c r="E30" i="4" s="1"/>
  <c r="B29" i="4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B24" i="4"/>
  <c r="D24" i="4" s="1"/>
  <c r="E24" i="4" s="1"/>
  <c r="B23" i="4"/>
  <c r="D23" i="4" s="1"/>
  <c r="E23" i="4" s="1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13" i="4"/>
  <c r="B9" i="4"/>
  <c r="D64" i="4" l="1"/>
  <c r="E64" i="4" s="1"/>
  <c r="B98" i="4"/>
  <c r="B82" i="4"/>
  <c r="B88" i="4" s="1"/>
  <c r="B99" i="4" s="1"/>
  <c r="B101" i="4" s="1"/>
  <c r="D46" i="4"/>
  <c r="E46" i="4" s="1"/>
  <c r="D98" i="4"/>
  <c r="E98" i="4" s="1"/>
  <c r="D84" i="4"/>
  <c r="E84" i="4" s="1"/>
  <c r="D87" i="4"/>
  <c r="E87" i="4" s="1"/>
  <c r="D34" i="4"/>
  <c r="E34" i="4" s="1"/>
  <c r="D33" i="4"/>
  <c r="E33" i="4" s="1"/>
  <c r="D45" i="4"/>
  <c r="E45" i="4" s="1"/>
  <c r="D60" i="4"/>
  <c r="E60" i="4" s="1"/>
  <c r="D71" i="4"/>
  <c r="E71" i="4" s="1"/>
  <c r="D19" i="4"/>
  <c r="E19" i="4" s="1"/>
  <c r="D20" i="4"/>
  <c r="E20" i="4" s="1"/>
  <c r="D88" i="5"/>
  <c r="E88" i="5" s="1"/>
  <c r="D54" i="4"/>
  <c r="E54" i="4" s="1"/>
  <c r="D68" i="4"/>
  <c r="E68" i="4" s="1"/>
  <c r="D59" i="4"/>
  <c r="E59" i="4" s="1"/>
  <c r="D63" i="4"/>
  <c r="E63" i="4" s="1"/>
  <c r="D29" i="4"/>
  <c r="E29" i="4" s="1"/>
  <c r="D16" i="6"/>
  <c r="E16" i="6" s="1"/>
  <c r="D68" i="5"/>
  <c r="E68" i="5" s="1"/>
  <c r="D63" i="5"/>
  <c r="E63" i="5" s="1"/>
  <c r="D91" i="4"/>
  <c r="E91" i="4" s="1"/>
  <c r="D17" i="4"/>
  <c r="E17" i="4" s="1"/>
  <c r="D16" i="7"/>
  <c r="E16" i="7" s="1"/>
  <c r="D82" i="5"/>
  <c r="E82" i="5" s="1"/>
  <c r="D70" i="5"/>
  <c r="E70" i="5" s="1"/>
  <c r="D88" i="6"/>
  <c r="E88" i="6" s="1"/>
  <c r="D88" i="7"/>
  <c r="E88" i="7" s="1"/>
  <c r="D16" i="5"/>
  <c r="E16" i="5" s="1"/>
  <c r="B100" i="3"/>
  <c r="B97" i="3"/>
  <c r="D97" i="3" s="1"/>
  <c r="E97" i="3" s="1"/>
  <c r="B96" i="3"/>
  <c r="B95" i="3"/>
  <c r="D95" i="3" s="1"/>
  <c r="E95" i="3" s="1"/>
  <c r="B94" i="3"/>
  <c r="D94" i="3" s="1"/>
  <c r="E94" i="3" s="1"/>
  <c r="D93" i="3"/>
  <c r="E93" i="3" s="1"/>
  <c r="B93" i="3"/>
  <c r="B92" i="3"/>
  <c r="B91" i="3"/>
  <c r="B86" i="3"/>
  <c r="D86" i="3" s="1"/>
  <c r="E86" i="3" s="1"/>
  <c r="B85" i="3"/>
  <c r="D85" i="3" s="1"/>
  <c r="E85" i="3" s="1"/>
  <c r="B84" i="3"/>
  <c r="B81" i="3"/>
  <c r="D81" i="3" s="1"/>
  <c r="E81" i="3" s="1"/>
  <c r="D80" i="3"/>
  <c r="E80" i="3" s="1"/>
  <c r="B80" i="3"/>
  <c r="B79" i="3"/>
  <c r="D79" i="3" s="1"/>
  <c r="E79" i="3" s="1"/>
  <c r="B78" i="3"/>
  <c r="D78" i="3" s="1"/>
  <c r="E78" i="3" s="1"/>
  <c r="B77" i="3"/>
  <c r="D77" i="3" s="1"/>
  <c r="E77" i="3" s="1"/>
  <c r="B76" i="3"/>
  <c r="D76" i="3" s="1"/>
  <c r="E76" i="3" s="1"/>
  <c r="B75" i="3"/>
  <c r="D74" i="3"/>
  <c r="E74" i="3" s="1"/>
  <c r="B74" i="3"/>
  <c r="B73" i="3"/>
  <c r="D73" i="3" s="1"/>
  <c r="E73" i="3" s="1"/>
  <c r="B72" i="3"/>
  <c r="D72" i="3" s="1"/>
  <c r="E72" i="3" s="1"/>
  <c r="B71" i="3"/>
  <c r="B70" i="3"/>
  <c r="B67" i="3"/>
  <c r="D67" i="3" s="1"/>
  <c r="E67" i="3" s="1"/>
  <c r="B66" i="3"/>
  <c r="D66" i="3" s="1"/>
  <c r="E66" i="3" s="1"/>
  <c r="D65" i="3"/>
  <c r="E65" i="3" s="1"/>
  <c r="B65" i="3"/>
  <c r="B64" i="3"/>
  <c r="D64" i="3" s="1"/>
  <c r="E64" i="3" s="1"/>
  <c r="B63" i="3"/>
  <c r="B61" i="3"/>
  <c r="B60" i="3"/>
  <c r="B59" i="3"/>
  <c r="D59" i="3" s="1"/>
  <c r="E59" i="3" s="1"/>
  <c r="B58" i="3"/>
  <c r="D58" i="3" s="1"/>
  <c r="E58" i="3" s="1"/>
  <c r="B57" i="3"/>
  <c r="B56" i="3"/>
  <c r="B55" i="3"/>
  <c r="D55" i="3" s="1"/>
  <c r="E55" i="3" s="1"/>
  <c r="B54" i="3"/>
  <c r="B53" i="3"/>
  <c r="D53" i="3" s="1"/>
  <c r="E53" i="3" s="1"/>
  <c r="B52" i="3"/>
  <c r="D52" i="3" s="1"/>
  <c r="E52" i="3" s="1"/>
  <c r="B51" i="3"/>
  <c r="D51" i="3" s="1"/>
  <c r="E51" i="3" s="1"/>
  <c r="B50" i="3"/>
  <c r="B49" i="3"/>
  <c r="D49" i="3" s="1"/>
  <c r="E49" i="3" s="1"/>
  <c r="B48" i="3"/>
  <c r="D48" i="3" s="1"/>
  <c r="E48" i="3" s="1"/>
  <c r="B47" i="3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B38" i="3"/>
  <c r="D38" i="3" s="1"/>
  <c r="E38" i="3" s="1"/>
  <c r="B37" i="3"/>
  <c r="B36" i="3"/>
  <c r="D36" i="3" s="1"/>
  <c r="E36" i="3" s="1"/>
  <c r="D35" i="3"/>
  <c r="E35" i="3" s="1"/>
  <c r="B35" i="3"/>
  <c r="B34" i="3"/>
  <c r="D34" i="3" s="1"/>
  <c r="E34" i="3" s="1"/>
  <c r="B33" i="3"/>
  <c r="B32" i="3"/>
  <c r="D32" i="3" s="1"/>
  <c r="E32" i="3" s="1"/>
  <c r="B31" i="3"/>
  <c r="D31" i="3" s="1"/>
  <c r="E31" i="3" s="1"/>
  <c r="B30" i="3"/>
  <c r="B29" i="3"/>
  <c r="D28" i="3"/>
  <c r="E28" i="3" s="1"/>
  <c r="B28" i="3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B23" i="3"/>
  <c r="D22" i="3"/>
  <c r="E22" i="3" s="1"/>
  <c r="B22" i="3"/>
  <c r="B21" i="3"/>
  <c r="D21" i="3" s="1"/>
  <c r="E21" i="3" s="1"/>
  <c r="B20" i="3"/>
  <c r="B19" i="3"/>
  <c r="B18" i="3"/>
  <c r="D18" i="3" s="1"/>
  <c r="E18" i="3" s="1"/>
  <c r="B17" i="3"/>
  <c r="B16" i="3"/>
  <c r="B13" i="3"/>
  <c r="B9" i="3"/>
  <c r="B82" i="3" l="1"/>
  <c r="B98" i="3"/>
  <c r="D92" i="3"/>
  <c r="E92" i="3" s="1"/>
  <c r="B68" i="3"/>
  <c r="D47" i="3"/>
  <c r="E47" i="3" s="1"/>
  <c r="D71" i="3"/>
  <c r="E71" i="3" s="1"/>
  <c r="D68" i="3"/>
  <c r="E68" i="3" s="1"/>
  <c r="D63" i="3"/>
  <c r="E63" i="3" s="1"/>
  <c r="D42" i="7"/>
  <c r="E42" i="7" s="1"/>
  <c r="D29" i="3"/>
  <c r="E29" i="3" s="1"/>
  <c r="D30" i="3"/>
  <c r="E30" i="3" s="1"/>
  <c r="D75" i="3"/>
  <c r="E75" i="3" s="1"/>
  <c r="D37" i="3"/>
  <c r="E37" i="3" s="1"/>
  <c r="D45" i="3"/>
  <c r="E45" i="3" s="1"/>
  <c r="D20" i="3"/>
  <c r="E20" i="3" s="1"/>
  <c r="D33" i="3"/>
  <c r="E33" i="3" s="1"/>
  <c r="D17" i="3"/>
  <c r="E17" i="3" s="1"/>
  <c r="D57" i="3"/>
  <c r="E57" i="3" s="1"/>
  <c r="D23" i="3"/>
  <c r="E23" i="3" s="1"/>
  <c r="D54" i="3"/>
  <c r="E54" i="3" s="1"/>
  <c r="D61" i="3"/>
  <c r="E61" i="3" s="1"/>
  <c r="B87" i="3"/>
  <c r="B88" i="3" s="1"/>
  <c r="B99" i="3" s="1"/>
  <c r="B101" i="3" s="1"/>
  <c r="D96" i="3"/>
  <c r="E96" i="3" s="1"/>
  <c r="D50" i="3"/>
  <c r="E50" i="3" s="1"/>
  <c r="D60" i="3"/>
  <c r="E60" i="3" s="1"/>
  <c r="D56" i="3"/>
  <c r="E56" i="3" s="1"/>
  <c r="D16" i="4"/>
  <c r="E16" i="4" s="1"/>
  <c r="D42" i="5"/>
  <c r="E42" i="5" s="1"/>
  <c r="D42" i="6"/>
  <c r="E42" i="6" s="1"/>
  <c r="D70" i="4"/>
  <c r="E70" i="4" s="1"/>
  <c r="B100" i="2"/>
  <c r="B97" i="2"/>
  <c r="D97" i="2" s="1"/>
  <c r="E97" i="2" s="1"/>
  <c r="D96" i="2"/>
  <c r="E96" i="2" s="1"/>
  <c r="B96" i="2"/>
  <c r="B95" i="2"/>
  <c r="D95" i="2" s="1"/>
  <c r="E95" i="2" s="1"/>
  <c r="B94" i="2"/>
  <c r="D94" i="2" s="1"/>
  <c r="E94" i="2" s="1"/>
  <c r="B93" i="2"/>
  <c r="D93" i="2" s="1"/>
  <c r="E93" i="2" s="1"/>
  <c r="B92" i="2"/>
  <c r="B91" i="2"/>
  <c r="B86" i="2"/>
  <c r="D86" i="2" s="1"/>
  <c r="E86" i="2" s="1"/>
  <c r="D85" i="2"/>
  <c r="E85" i="2" s="1"/>
  <c r="B85" i="2"/>
  <c r="B84" i="2"/>
  <c r="B81" i="2"/>
  <c r="D81" i="2" s="1"/>
  <c r="E81" i="2" s="1"/>
  <c r="D80" i="2"/>
  <c r="E80" i="2" s="1"/>
  <c r="B80" i="2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B75" i="2"/>
  <c r="D75" i="2" s="1"/>
  <c r="E75" i="2" s="1"/>
  <c r="D74" i="2"/>
  <c r="E74" i="2" s="1"/>
  <c r="B74" i="2"/>
  <c r="B73" i="2"/>
  <c r="D73" i="2" s="1"/>
  <c r="E73" i="2" s="1"/>
  <c r="B72" i="2"/>
  <c r="D72" i="2" s="1"/>
  <c r="E72" i="2" s="1"/>
  <c r="B71" i="2"/>
  <c r="B70" i="2"/>
  <c r="B82" i="2" s="1"/>
  <c r="D67" i="2"/>
  <c r="E67" i="2" s="1"/>
  <c r="B67" i="2"/>
  <c r="B66" i="2"/>
  <c r="D66" i="2" s="1"/>
  <c r="E66" i="2" s="1"/>
  <c r="D65" i="2"/>
  <c r="E65" i="2" s="1"/>
  <c r="B65" i="2"/>
  <c r="B64" i="2"/>
  <c r="D64" i="2" s="1"/>
  <c r="E64" i="2" s="1"/>
  <c r="B63" i="2"/>
  <c r="B68" i="2" s="1"/>
  <c r="B61" i="2"/>
  <c r="D61" i="2" s="1"/>
  <c r="E61" i="2" s="1"/>
  <c r="B60" i="2"/>
  <c r="D60" i="2" s="1"/>
  <c r="E60" i="2" s="1"/>
  <c r="B59" i="2"/>
  <c r="D59" i="2" s="1"/>
  <c r="E59" i="2" s="1"/>
  <c r="B58" i="2"/>
  <c r="D58" i="2" s="1"/>
  <c r="E58" i="2" s="1"/>
  <c r="B57" i="2"/>
  <c r="D57" i="2" s="1"/>
  <c r="E57" i="2" s="1"/>
  <c r="B56" i="2"/>
  <c r="B55" i="2"/>
  <c r="D55" i="2" s="1"/>
  <c r="E55" i="2" s="1"/>
  <c r="B54" i="2"/>
  <c r="D54" i="2" s="1"/>
  <c r="E54" i="2" s="1"/>
  <c r="B53" i="2"/>
  <c r="D53" i="2" s="1"/>
  <c r="E53" i="2" s="1"/>
  <c r="B52" i="2"/>
  <c r="D52" i="2" s="1"/>
  <c r="E52" i="2" s="1"/>
  <c r="B51" i="2"/>
  <c r="B50" i="2"/>
  <c r="D50" i="2" s="1"/>
  <c r="E50" i="2" s="1"/>
  <c r="B49" i="2"/>
  <c r="D49" i="2" s="1"/>
  <c r="E49" i="2" s="1"/>
  <c r="B48" i="2"/>
  <c r="D48" i="2" s="1"/>
  <c r="E48" i="2" s="1"/>
  <c r="B47" i="2"/>
  <c r="D47" i="2" s="1"/>
  <c r="E47" i="2" s="1"/>
  <c r="B46" i="2"/>
  <c r="B45" i="2"/>
  <c r="B42" i="2"/>
  <c r="B41" i="2"/>
  <c r="D41" i="2" s="1"/>
  <c r="E41" i="2" s="1"/>
  <c r="B40" i="2"/>
  <c r="D40" i="2" s="1"/>
  <c r="E40" i="2" s="1"/>
  <c r="B39" i="2"/>
  <c r="D39" i="2" s="1"/>
  <c r="E39" i="2" s="1"/>
  <c r="D38" i="2"/>
  <c r="E38" i="2" s="1"/>
  <c r="B38" i="2"/>
  <c r="B37" i="2"/>
  <c r="D37" i="2" s="1"/>
  <c r="E37" i="2" s="1"/>
  <c r="D36" i="2"/>
  <c r="E36" i="2" s="1"/>
  <c r="B36" i="2"/>
  <c r="B35" i="2"/>
  <c r="D35" i="2" s="1"/>
  <c r="E35" i="2" s="1"/>
  <c r="B34" i="2"/>
  <c r="D34" i="2" s="1"/>
  <c r="E34" i="2" s="1"/>
  <c r="B33" i="2"/>
  <c r="D32" i="2"/>
  <c r="E32" i="2" s="1"/>
  <c r="B32" i="2"/>
  <c r="B31" i="2"/>
  <c r="D31" i="2" s="1"/>
  <c r="E31" i="2" s="1"/>
  <c r="B30" i="2"/>
  <c r="B29" i="2"/>
  <c r="B28" i="2"/>
  <c r="D28" i="2" s="1"/>
  <c r="E28" i="2" s="1"/>
  <c r="B27" i="2"/>
  <c r="D27" i="2" s="1"/>
  <c r="E27" i="2" s="1"/>
  <c r="B26" i="2"/>
  <c r="D26" i="2" s="1"/>
  <c r="E26" i="2" s="1"/>
  <c r="D25" i="2"/>
  <c r="E25" i="2" s="1"/>
  <c r="B25" i="2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D18" i="2"/>
  <c r="E18" i="2" s="1"/>
  <c r="B18" i="2"/>
  <c r="B17" i="2"/>
  <c r="B16" i="2"/>
  <c r="B13" i="2"/>
  <c r="B9" i="2"/>
  <c r="B98" i="2" l="1"/>
  <c r="B87" i="2"/>
  <c r="B88" i="2" s="1"/>
  <c r="B99" i="2" s="1"/>
  <c r="B101" i="2" s="1"/>
  <c r="D91" i="2"/>
  <c r="E91" i="2" s="1"/>
  <c r="D98" i="2"/>
  <c r="E98" i="2" s="1"/>
  <c r="D30" i="2"/>
  <c r="E30" i="2" s="1"/>
  <c r="D29" i="2"/>
  <c r="E29" i="2" s="1"/>
  <c r="D46" i="3"/>
  <c r="E46" i="3" s="1"/>
  <c r="D88" i="3"/>
  <c r="E88" i="3" s="1"/>
  <c r="D20" i="2"/>
  <c r="E20" i="2" s="1"/>
  <c r="D19" i="2"/>
  <c r="E19" i="2" s="1"/>
  <c r="D17" i="2"/>
  <c r="E17" i="2" s="1"/>
  <c r="D45" i="2"/>
  <c r="E45" i="2" s="1"/>
  <c r="D46" i="2"/>
  <c r="E46" i="2" s="1"/>
  <c r="D63" i="2"/>
  <c r="E63" i="2" s="1"/>
  <c r="D68" i="2"/>
  <c r="E68" i="2" s="1"/>
  <c r="D71" i="2"/>
  <c r="E71" i="2" s="1"/>
  <c r="D51" i="2"/>
  <c r="E51" i="2" s="1"/>
  <c r="D56" i="2"/>
  <c r="E56" i="2" s="1"/>
  <c r="D42" i="4"/>
  <c r="E42" i="4" s="1"/>
  <c r="D33" i="2"/>
  <c r="E33" i="2" s="1"/>
  <c r="D92" i="2"/>
  <c r="E92" i="2" s="1"/>
  <c r="D91" i="3"/>
  <c r="E91" i="3" s="1"/>
  <c r="D98" i="3"/>
  <c r="E98" i="3" s="1"/>
  <c r="D87" i="3"/>
  <c r="E87" i="3" s="1"/>
  <c r="D84" i="3"/>
  <c r="E84" i="3" s="1"/>
  <c r="D70" i="3"/>
  <c r="E70" i="3" s="1"/>
  <c r="D82" i="3"/>
  <c r="E82" i="3" s="1"/>
  <c r="D82" i="4"/>
  <c r="E82" i="4" s="1"/>
  <c r="D88" i="4"/>
  <c r="E88" i="4" s="1"/>
  <c r="D84" i="2" l="1"/>
  <c r="E84" i="2" s="1"/>
  <c r="D87" i="2"/>
  <c r="E87" i="2" s="1"/>
  <c r="D16" i="2"/>
  <c r="E16" i="2" s="1"/>
  <c r="D70" i="2"/>
  <c r="E70" i="2" s="1"/>
  <c r="D19" i="3"/>
  <c r="E19" i="3" s="1"/>
  <c r="D16" i="3" l="1"/>
  <c r="E16" i="3" s="1"/>
  <c r="D82" i="2"/>
  <c r="E82" i="2" s="1"/>
  <c r="D88" i="2"/>
  <c r="E88" i="2" s="1"/>
  <c r="D42" i="2"/>
  <c r="E42" i="2" s="1"/>
  <c r="D42" i="3" l="1"/>
  <c r="E42" i="3" s="1"/>
</calcChain>
</file>

<file path=xl/sharedStrings.xml><?xml version="1.0" encoding="utf-8"?>
<sst xmlns="http://schemas.openxmlformats.org/spreadsheetml/2006/main" count="868" uniqueCount="89">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</sst>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BATANELCO/BATANEL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CAGELCO%201/CAGELCO%20I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CAGELCO%202/CAGELCO%20II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ISELCO%201/ISELCO%20I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ISELCO%202/ISELCO%20II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NUVELCO/NUVELCO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2/QUIRELCO/QUIRELCO_2023_JUN_DET%20ACAM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BATANELCO</v>
          </cell>
        </row>
        <row r="12">
          <cell r="C12">
            <v>155907576</v>
          </cell>
        </row>
        <row r="13">
          <cell r="C13">
            <v>131272495</v>
          </cell>
        </row>
        <row r="14">
          <cell r="C14">
            <v>5500297</v>
          </cell>
        </row>
        <row r="15">
          <cell r="C15">
            <v>2722049</v>
          </cell>
        </row>
        <row r="16">
          <cell r="C16">
            <v>2178372</v>
          </cell>
        </row>
        <row r="17">
          <cell r="C17">
            <v>20770</v>
          </cell>
        </row>
        <row r="20">
          <cell r="C20">
            <v>522907</v>
          </cell>
        </row>
        <row r="23">
          <cell r="C23">
            <v>16412735</v>
          </cell>
        </row>
        <row r="25">
          <cell r="C25">
            <v>4005000</v>
          </cell>
        </row>
        <row r="26">
          <cell r="C26">
            <v>1750000</v>
          </cell>
        </row>
        <row r="27">
          <cell r="C27">
            <v>5000</v>
          </cell>
        </row>
        <row r="28">
          <cell r="C28">
            <v>2250000</v>
          </cell>
        </row>
        <row r="29">
          <cell r="C29">
            <v>115741447</v>
          </cell>
        </row>
        <row r="30">
          <cell r="C30">
            <v>115741447</v>
          </cell>
        </row>
        <row r="36">
          <cell r="C36">
            <v>3000000</v>
          </cell>
        </row>
        <row r="38">
          <cell r="C38">
            <v>278654023</v>
          </cell>
        </row>
        <row r="41">
          <cell r="C41">
            <v>88047143</v>
          </cell>
        </row>
        <row r="42">
          <cell r="C42">
            <v>39578870</v>
          </cell>
        </row>
        <row r="43">
          <cell r="C43">
            <v>19474355</v>
          </cell>
        </row>
        <row r="44">
          <cell r="C44">
            <v>2637615</v>
          </cell>
        </row>
        <row r="45">
          <cell r="C45">
            <v>3905047</v>
          </cell>
        </row>
        <row r="46">
          <cell r="C46">
            <v>512400</v>
          </cell>
        </row>
        <row r="47">
          <cell r="C47">
            <v>2352194</v>
          </cell>
        </row>
        <row r="48">
          <cell r="C48">
            <v>1267000</v>
          </cell>
        </row>
        <row r="49">
          <cell r="C49">
            <v>2362500</v>
          </cell>
        </row>
        <row r="50">
          <cell r="C50">
            <v>1652500</v>
          </cell>
        </row>
        <row r="51">
          <cell r="C51">
            <v>1186200</v>
          </cell>
        </row>
        <row r="52">
          <cell r="C52">
            <v>445200</v>
          </cell>
        </row>
        <row r="53">
          <cell r="C53">
            <v>1360000</v>
          </cell>
        </row>
        <row r="54">
          <cell r="C54">
            <v>603050</v>
          </cell>
        </row>
        <row r="55">
          <cell r="C55">
            <v>1063444</v>
          </cell>
        </row>
        <row r="56">
          <cell r="C56">
            <v>76865</v>
          </cell>
        </row>
        <row r="57">
          <cell r="C57">
            <v>680500</v>
          </cell>
        </row>
        <row r="60">
          <cell r="C60">
            <v>5125744</v>
          </cell>
        </row>
        <row r="62">
          <cell r="C62">
            <v>714456</v>
          </cell>
        </row>
        <row r="64">
          <cell r="C64">
            <v>4335578</v>
          </cell>
        </row>
        <row r="67">
          <cell r="C67">
            <v>2722049</v>
          </cell>
        </row>
        <row r="68">
          <cell r="C68">
            <v>2178372</v>
          </cell>
        </row>
        <row r="69">
          <cell r="C69">
            <v>20770</v>
          </cell>
        </row>
        <row r="72">
          <cell r="C72">
            <v>522907</v>
          </cell>
        </row>
        <row r="75">
          <cell r="C75">
            <v>16412735</v>
          </cell>
        </row>
        <row r="82">
          <cell r="C82">
            <v>38114723</v>
          </cell>
        </row>
        <row r="83">
          <cell r="C83">
            <v>72625724</v>
          </cell>
        </row>
        <row r="88">
          <cell r="C88">
            <v>898385</v>
          </cell>
        </row>
        <row r="90">
          <cell r="C90">
            <v>3589968</v>
          </cell>
        </row>
        <row r="97">
          <cell r="C97">
            <v>12342487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CAGELCO I</v>
          </cell>
        </row>
        <row r="12">
          <cell r="C12">
            <v>4157235532.1999998</v>
          </cell>
        </row>
        <row r="13">
          <cell r="C13">
            <v>3890031205</v>
          </cell>
        </row>
        <row r="14">
          <cell r="C14">
            <v>95066757</v>
          </cell>
        </row>
        <row r="15">
          <cell r="C15">
            <v>89230288.200000003</v>
          </cell>
        </row>
        <row r="16">
          <cell r="C16">
            <v>57687708.479999997</v>
          </cell>
        </row>
        <row r="17">
          <cell r="C17">
            <v>556520.28</v>
          </cell>
        </row>
        <row r="18">
          <cell r="C18">
            <v>747131.42</v>
          </cell>
        </row>
        <row r="19">
          <cell r="C19">
            <v>16227714</v>
          </cell>
        </row>
        <row r="20">
          <cell r="C20">
            <v>14011214.02</v>
          </cell>
        </row>
        <row r="22">
          <cell r="C22">
            <v>32049177</v>
          </cell>
        </row>
        <row r="23">
          <cell r="C23">
            <v>43190007</v>
          </cell>
        </row>
        <row r="24">
          <cell r="C24">
            <v>7668098</v>
          </cell>
        </row>
        <row r="25">
          <cell r="C25">
            <v>77400222</v>
          </cell>
        </row>
        <row r="26">
          <cell r="C26">
            <v>6000000</v>
          </cell>
        </row>
        <row r="27">
          <cell r="C27">
            <v>2000000</v>
          </cell>
        </row>
        <row r="28">
          <cell r="C28">
            <v>69400222</v>
          </cell>
        </row>
        <row r="29">
          <cell r="C29">
            <v>398309478</v>
          </cell>
        </row>
        <row r="31">
          <cell r="C31">
            <v>398309478</v>
          </cell>
        </row>
        <row r="34">
          <cell r="C34">
            <v>36920490</v>
          </cell>
        </row>
        <row r="37">
          <cell r="C37">
            <v>19250000</v>
          </cell>
        </row>
        <row r="38">
          <cell r="C38">
            <v>4689115722.1999998</v>
          </cell>
        </row>
        <row r="41">
          <cell r="C41">
            <v>3560371248</v>
          </cell>
        </row>
        <row r="42">
          <cell r="C42">
            <v>313830678</v>
          </cell>
        </row>
        <row r="43">
          <cell r="C43">
            <v>151657650</v>
          </cell>
        </row>
        <row r="44">
          <cell r="C44">
            <v>11714349</v>
          </cell>
        </row>
        <row r="45">
          <cell r="C45">
            <v>21938000</v>
          </cell>
        </row>
        <row r="46">
          <cell r="C46">
            <v>2257325.5</v>
          </cell>
        </row>
        <row r="47">
          <cell r="C47">
            <v>5262319</v>
          </cell>
        </row>
        <row r="48">
          <cell r="C48">
            <v>3318367.5</v>
          </cell>
        </row>
        <row r="49">
          <cell r="C49">
            <v>14166306</v>
          </cell>
        </row>
        <row r="50">
          <cell r="C50">
            <v>38484244.5</v>
          </cell>
        </row>
        <row r="51">
          <cell r="C51">
            <v>3768000</v>
          </cell>
        </row>
        <row r="52">
          <cell r="C52">
            <v>3660000</v>
          </cell>
        </row>
        <row r="53">
          <cell r="C53">
            <v>40992886.5</v>
          </cell>
        </row>
        <row r="54">
          <cell r="C54">
            <v>3070360</v>
          </cell>
        </row>
        <row r="55">
          <cell r="C55">
            <v>7845250</v>
          </cell>
        </row>
        <row r="56">
          <cell r="C56">
            <v>1860107</v>
          </cell>
        </row>
        <row r="57">
          <cell r="C57">
            <v>3835513</v>
          </cell>
        </row>
        <row r="60">
          <cell r="C60">
            <v>21612463</v>
          </cell>
        </row>
        <row r="61">
          <cell r="C61">
            <v>70070525</v>
          </cell>
        </row>
        <row r="64">
          <cell r="C64">
            <v>5000000</v>
          </cell>
        </row>
        <row r="67">
          <cell r="C67">
            <v>89230288.200000003</v>
          </cell>
        </row>
        <row r="68">
          <cell r="C68">
            <v>57687708.479999997</v>
          </cell>
        </row>
        <row r="69">
          <cell r="C69">
            <v>556520.28</v>
          </cell>
        </row>
        <row r="70">
          <cell r="C70">
            <v>747131.42</v>
          </cell>
        </row>
        <row r="71">
          <cell r="C71">
            <v>16227714</v>
          </cell>
        </row>
        <row r="72">
          <cell r="C72">
            <v>14011214.02</v>
          </cell>
        </row>
        <row r="74">
          <cell r="C74">
            <v>32049177</v>
          </cell>
        </row>
        <row r="75">
          <cell r="C75">
            <v>43190007</v>
          </cell>
        </row>
        <row r="76">
          <cell r="C76">
            <v>7668098</v>
          </cell>
        </row>
        <row r="77">
          <cell r="C77">
            <v>1000000</v>
          </cell>
        </row>
        <row r="81">
          <cell r="C81">
            <v>36920490</v>
          </cell>
        </row>
        <row r="82">
          <cell r="C82">
            <v>321136548</v>
          </cell>
        </row>
        <row r="83">
          <cell r="C83">
            <v>92191636</v>
          </cell>
        </row>
        <row r="89">
          <cell r="C89">
            <v>720000</v>
          </cell>
        </row>
        <row r="90">
          <cell r="C90">
            <v>20000000</v>
          </cell>
        </row>
        <row r="94">
          <cell r="C94">
            <v>4000000</v>
          </cell>
        </row>
        <row r="97">
          <cell r="C97">
            <v>283561855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CAGELCO II</v>
          </cell>
        </row>
        <row r="12">
          <cell r="C12">
            <v>2877207710</v>
          </cell>
        </row>
        <row r="13">
          <cell r="C13">
            <v>2403850967</v>
          </cell>
        </row>
        <row r="14">
          <cell r="C14">
            <v>93562773</v>
          </cell>
        </row>
        <row r="15">
          <cell r="C15">
            <v>43452197</v>
          </cell>
        </row>
        <row r="16">
          <cell r="C16">
            <v>43452197</v>
          </cell>
        </row>
        <row r="22">
          <cell r="C22">
            <v>19724824</v>
          </cell>
        </row>
        <row r="23">
          <cell r="C23">
            <v>284216829</v>
          </cell>
        </row>
        <row r="24">
          <cell r="C24">
            <v>32400120</v>
          </cell>
        </row>
        <row r="25">
          <cell r="C25">
            <v>62680000</v>
          </cell>
        </row>
        <row r="26">
          <cell r="C26">
            <v>42680000</v>
          </cell>
        </row>
        <row r="28">
          <cell r="C28">
            <v>20000000</v>
          </cell>
        </row>
        <row r="29">
          <cell r="C29">
            <v>201017454</v>
          </cell>
        </row>
        <row r="30">
          <cell r="C30">
            <v>201017454</v>
          </cell>
        </row>
        <row r="31">
          <cell r="C31">
            <v>0</v>
          </cell>
        </row>
        <row r="32">
          <cell r="C32">
            <v>0</v>
          </cell>
        </row>
        <row r="34">
          <cell r="C34">
            <v>115690058</v>
          </cell>
        </row>
        <row r="36">
          <cell r="C36">
            <v>30000000</v>
          </cell>
        </row>
        <row r="37">
          <cell r="C37">
            <v>0</v>
          </cell>
        </row>
        <row r="38">
          <cell r="C38">
            <v>3286595222</v>
          </cell>
        </row>
        <row r="41">
          <cell r="C41">
            <v>2139005778</v>
          </cell>
        </row>
        <row r="42">
          <cell r="C42">
            <v>270297948</v>
          </cell>
        </row>
        <row r="43">
          <cell r="C43">
            <v>140005311</v>
          </cell>
        </row>
        <row r="44">
          <cell r="C44">
            <v>10789680</v>
          </cell>
        </row>
        <row r="45">
          <cell r="C45">
            <v>19723000</v>
          </cell>
        </row>
        <row r="46">
          <cell r="C46">
            <v>6144618</v>
          </cell>
        </row>
        <row r="47">
          <cell r="C47">
            <v>4692059</v>
          </cell>
        </row>
        <row r="48">
          <cell r="C48">
            <v>3872350</v>
          </cell>
        </row>
        <row r="49">
          <cell r="C49">
            <v>23923900</v>
          </cell>
        </row>
        <row r="50">
          <cell r="C50">
            <v>7357000</v>
          </cell>
        </row>
        <row r="51">
          <cell r="C51">
            <v>2880000</v>
          </cell>
        </row>
        <row r="52">
          <cell r="C52">
            <v>3324000</v>
          </cell>
        </row>
        <row r="53">
          <cell r="C53">
            <v>8148000</v>
          </cell>
        </row>
        <row r="54">
          <cell r="C54">
            <v>3360180</v>
          </cell>
        </row>
        <row r="55">
          <cell r="C55">
            <v>30147850</v>
          </cell>
        </row>
        <row r="56">
          <cell r="C56">
            <v>2000000</v>
          </cell>
        </row>
        <row r="57">
          <cell r="C57">
            <v>3930000</v>
          </cell>
        </row>
        <row r="60">
          <cell r="C60">
            <v>49005831</v>
          </cell>
        </row>
        <row r="62">
          <cell r="C62">
            <v>9182830</v>
          </cell>
        </row>
        <row r="64">
          <cell r="C64">
            <v>5000000</v>
          </cell>
        </row>
        <row r="67">
          <cell r="C67">
            <v>43452197</v>
          </cell>
        </row>
        <row r="68">
          <cell r="C68">
            <v>43452197</v>
          </cell>
        </row>
        <row r="74">
          <cell r="C74">
            <v>19724824</v>
          </cell>
        </row>
        <row r="75">
          <cell r="C75">
            <v>284216829</v>
          </cell>
        </row>
        <row r="76">
          <cell r="C76">
            <v>32400120</v>
          </cell>
        </row>
        <row r="78">
          <cell r="C78">
            <v>3700000</v>
          </cell>
        </row>
        <row r="81">
          <cell r="C81">
            <v>115690058</v>
          </cell>
        </row>
        <row r="82">
          <cell r="C82">
            <v>273756851</v>
          </cell>
        </row>
        <row r="83">
          <cell r="C83">
            <v>41669195</v>
          </cell>
        </row>
        <row r="90">
          <cell r="C90">
            <v>51000000</v>
          </cell>
        </row>
        <row r="97">
          <cell r="C97">
            <v>269270334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ISELCO I</v>
          </cell>
        </row>
        <row r="12">
          <cell r="C12">
            <v>5578779824.79</v>
          </cell>
        </row>
        <row r="13">
          <cell r="C13">
            <v>5131573624</v>
          </cell>
        </row>
        <row r="14">
          <cell r="C14">
            <v>112648003</v>
          </cell>
        </row>
        <row r="15">
          <cell r="C15">
            <v>207639474.69999999</v>
          </cell>
        </row>
        <row r="16">
          <cell r="C16">
            <v>90147384.099999994</v>
          </cell>
        </row>
        <row r="18">
          <cell r="C18">
            <v>0</v>
          </cell>
        </row>
        <row r="20">
          <cell r="C20">
            <v>21435044.66</v>
          </cell>
        </row>
        <row r="21">
          <cell r="C21">
            <v>96057045.939999998</v>
          </cell>
        </row>
        <row r="22">
          <cell r="C22">
            <v>49230488.090000004</v>
          </cell>
        </row>
        <row r="23">
          <cell r="C23">
            <v>61131726</v>
          </cell>
        </row>
        <row r="24">
          <cell r="C24">
            <v>16556509</v>
          </cell>
        </row>
        <row r="25">
          <cell r="C25">
            <v>17793574</v>
          </cell>
        </row>
        <row r="26">
          <cell r="C26">
            <v>17793574</v>
          </cell>
        </row>
        <row r="29">
          <cell r="C29">
            <v>237977053</v>
          </cell>
        </row>
        <row r="30">
          <cell r="C30">
            <v>127497053</v>
          </cell>
        </row>
        <row r="31">
          <cell r="C31">
            <v>100000000</v>
          </cell>
        </row>
        <row r="32">
          <cell r="C32">
            <v>10480000</v>
          </cell>
        </row>
        <row r="34">
          <cell r="C34">
            <v>23037488</v>
          </cell>
        </row>
        <row r="37">
          <cell r="C37">
            <v>16336555</v>
          </cell>
        </row>
        <row r="38">
          <cell r="C38">
            <v>5873924494.79</v>
          </cell>
        </row>
        <row r="41">
          <cell r="C41">
            <v>4569382445</v>
          </cell>
        </row>
        <row r="42">
          <cell r="C42">
            <v>428340555</v>
          </cell>
        </row>
        <row r="43">
          <cell r="C43">
            <v>222991643</v>
          </cell>
        </row>
        <row r="44">
          <cell r="C44">
            <v>11521740</v>
          </cell>
        </row>
        <row r="45">
          <cell r="C45">
            <v>51498984</v>
          </cell>
        </row>
        <row r="46">
          <cell r="C46">
            <v>3010454</v>
          </cell>
        </row>
        <row r="47">
          <cell r="C47">
            <v>3586405</v>
          </cell>
        </row>
        <row r="48">
          <cell r="C48">
            <v>5261000</v>
          </cell>
        </row>
        <row r="49">
          <cell r="C49">
            <v>11140625</v>
          </cell>
        </row>
        <row r="50">
          <cell r="C50">
            <v>29926133</v>
          </cell>
        </row>
        <row r="51">
          <cell r="C51">
            <v>3300000</v>
          </cell>
        </row>
        <row r="52">
          <cell r="C52">
            <v>4872000</v>
          </cell>
        </row>
        <row r="53">
          <cell r="C53">
            <v>28742323</v>
          </cell>
        </row>
        <row r="54">
          <cell r="C54">
            <v>5811400</v>
          </cell>
        </row>
        <row r="55">
          <cell r="C55">
            <v>40889051</v>
          </cell>
        </row>
        <row r="56">
          <cell r="C56">
            <v>5288797</v>
          </cell>
        </row>
        <row r="57">
          <cell r="C57">
            <v>500000</v>
          </cell>
        </row>
        <row r="60">
          <cell r="C60">
            <v>33905750</v>
          </cell>
        </row>
        <row r="61">
          <cell r="C61">
            <v>129040676</v>
          </cell>
        </row>
        <row r="62">
          <cell r="C62">
            <v>42614173</v>
          </cell>
        </row>
        <row r="64">
          <cell r="C64">
            <v>0</v>
          </cell>
        </row>
        <row r="67">
          <cell r="C67">
            <v>207639474.69999999</v>
          </cell>
        </row>
        <row r="68">
          <cell r="C68">
            <v>90147384.099999994</v>
          </cell>
        </row>
        <row r="72">
          <cell r="C72">
            <v>21435044.66</v>
          </cell>
        </row>
        <row r="73">
          <cell r="C73">
            <v>96057045.939999998</v>
          </cell>
        </row>
        <row r="74">
          <cell r="C74">
            <v>49230488.090000004</v>
          </cell>
        </row>
        <row r="75">
          <cell r="C75">
            <v>71320347</v>
          </cell>
        </row>
        <row r="76">
          <cell r="C76">
            <v>6367888</v>
          </cell>
        </row>
        <row r="81">
          <cell r="C81">
            <v>23037488</v>
          </cell>
        </row>
        <row r="82">
          <cell r="C82">
            <v>122663534</v>
          </cell>
        </row>
        <row r="83">
          <cell r="C83">
            <v>69763612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41693114</v>
          </cell>
        </row>
        <row r="92">
          <cell r="C92">
            <v>7651492</v>
          </cell>
        </row>
        <row r="94">
          <cell r="C94">
            <v>29723787</v>
          </cell>
        </row>
        <row r="97">
          <cell r="C97">
            <v>296448803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ISELCO II</v>
          </cell>
        </row>
        <row r="12">
          <cell r="C12">
            <v>4135080464</v>
          </cell>
        </row>
        <row r="13">
          <cell r="C13">
            <v>3891013093</v>
          </cell>
        </row>
        <row r="14">
          <cell r="C14">
            <v>98723939</v>
          </cell>
        </row>
        <row r="15">
          <cell r="C15">
            <v>59939672</v>
          </cell>
        </row>
        <row r="16">
          <cell r="C16">
            <v>47625862</v>
          </cell>
        </row>
        <row r="17">
          <cell r="C17">
            <v>454088</v>
          </cell>
        </row>
        <row r="19">
          <cell r="C19">
            <v>11859722</v>
          </cell>
        </row>
        <row r="22">
          <cell r="C22">
            <v>26236203</v>
          </cell>
        </row>
        <row r="23">
          <cell r="C23">
            <v>59167557</v>
          </cell>
        </row>
        <row r="25">
          <cell r="C25">
            <v>38976599</v>
          </cell>
        </row>
        <row r="26">
          <cell r="C26">
            <v>26124206</v>
          </cell>
        </row>
        <row r="27">
          <cell r="C27">
            <v>167043</v>
          </cell>
        </row>
        <row r="28">
          <cell r="C28">
            <v>12685350</v>
          </cell>
        </row>
        <row r="29">
          <cell r="C29">
            <v>422000000</v>
          </cell>
        </row>
        <row r="31">
          <cell r="C31">
            <v>45000000</v>
          </cell>
        </row>
        <row r="32">
          <cell r="C32">
            <v>377000000</v>
          </cell>
        </row>
        <row r="35">
          <cell r="C35">
            <v>10090177</v>
          </cell>
        </row>
        <row r="38">
          <cell r="C38">
            <v>4606147240</v>
          </cell>
        </row>
        <row r="41">
          <cell r="C41">
            <v>3526337752</v>
          </cell>
        </row>
        <row r="42">
          <cell r="C42">
            <v>373832015</v>
          </cell>
        </row>
        <row r="43">
          <cell r="C43">
            <v>164967110</v>
          </cell>
        </row>
        <row r="44">
          <cell r="C44">
            <v>13878815</v>
          </cell>
        </row>
        <row r="45">
          <cell r="C45">
            <v>35294227</v>
          </cell>
        </row>
        <row r="46">
          <cell r="C46">
            <v>8292718</v>
          </cell>
        </row>
        <row r="47">
          <cell r="C47">
            <v>3668131</v>
          </cell>
        </row>
        <row r="48">
          <cell r="C48">
            <v>15974150</v>
          </cell>
        </row>
        <row r="49">
          <cell r="C49">
            <v>40177800</v>
          </cell>
        </row>
        <row r="50">
          <cell r="C50">
            <v>10092883</v>
          </cell>
        </row>
        <row r="51">
          <cell r="C51">
            <v>2505144</v>
          </cell>
        </row>
        <row r="52">
          <cell r="C52">
            <v>1946400</v>
          </cell>
        </row>
        <row r="53">
          <cell r="C53">
            <v>25190137</v>
          </cell>
        </row>
        <row r="54">
          <cell r="C54">
            <v>9487000</v>
          </cell>
        </row>
        <row r="55">
          <cell r="C55">
            <v>29700000</v>
          </cell>
        </row>
        <row r="56">
          <cell r="C56">
            <v>1237500</v>
          </cell>
        </row>
        <row r="57">
          <cell r="C57">
            <v>11420000</v>
          </cell>
        </row>
        <row r="60">
          <cell r="C60">
            <v>4589500</v>
          </cell>
        </row>
        <row r="62">
          <cell r="C62">
            <v>34410969</v>
          </cell>
        </row>
        <row r="67">
          <cell r="C67">
            <v>59939672</v>
          </cell>
        </row>
        <row r="68">
          <cell r="C68">
            <v>47625862</v>
          </cell>
        </row>
        <row r="69">
          <cell r="C69">
            <v>454088</v>
          </cell>
        </row>
        <row r="71">
          <cell r="C71">
            <v>11859722</v>
          </cell>
        </row>
        <row r="74">
          <cell r="C74">
            <v>26236203</v>
          </cell>
        </row>
        <row r="75">
          <cell r="C75">
            <v>59167557</v>
          </cell>
        </row>
        <row r="82">
          <cell r="C82">
            <v>560467880</v>
          </cell>
        </row>
        <row r="90">
          <cell r="C90">
            <v>31799345</v>
          </cell>
        </row>
        <row r="97">
          <cell r="C97">
            <v>124223712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NUVELCO</v>
          </cell>
        </row>
        <row r="12">
          <cell r="C12">
            <v>2573220240</v>
          </cell>
        </row>
        <row r="13">
          <cell r="C13">
            <v>2280782085</v>
          </cell>
        </row>
        <row r="14">
          <cell r="C14">
            <v>56555292</v>
          </cell>
        </row>
        <row r="15">
          <cell r="C15">
            <v>34092007</v>
          </cell>
        </row>
        <row r="16">
          <cell r="C16">
            <v>22644108.870000001</v>
          </cell>
        </row>
        <row r="17">
          <cell r="C17">
            <v>281518.3</v>
          </cell>
        </row>
        <row r="18">
          <cell r="C18">
            <v>1243649.29</v>
          </cell>
        </row>
        <row r="19">
          <cell r="C19">
            <v>3814919.1</v>
          </cell>
        </row>
        <row r="20">
          <cell r="C20">
            <v>6107811.4400000004</v>
          </cell>
        </row>
        <row r="22">
          <cell r="C22">
            <v>14216762</v>
          </cell>
        </row>
        <row r="23">
          <cell r="C23">
            <v>187574094</v>
          </cell>
        </row>
        <row r="25">
          <cell r="C25">
            <v>59008582</v>
          </cell>
        </row>
        <row r="26">
          <cell r="C26">
            <v>5000000</v>
          </cell>
        </row>
        <row r="27">
          <cell r="C27">
            <v>6000000</v>
          </cell>
        </row>
        <row r="28">
          <cell r="C28">
            <v>48008582</v>
          </cell>
        </row>
        <row r="29">
          <cell r="C29">
            <v>99000000</v>
          </cell>
        </row>
        <row r="31">
          <cell r="C31">
            <v>70000000</v>
          </cell>
        </row>
        <row r="33">
          <cell r="C33">
            <v>29000000</v>
          </cell>
        </row>
        <row r="35">
          <cell r="C35">
            <v>10097100</v>
          </cell>
        </row>
        <row r="38">
          <cell r="C38">
            <v>2741325922</v>
          </cell>
        </row>
        <row r="41">
          <cell r="C41">
            <v>1909500986</v>
          </cell>
        </row>
        <row r="42">
          <cell r="C42">
            <v>207871098</v>
          </cell>
        </row>
        <row r="43">
          <cell r="C43">
            <v>112485375</v>
          </cell>
        </row>
        <row r="44">
          <cell r="C44">
            <v>12370406</v>
          </cell>
        </row>
        <row r="45">
          <cell r="C45">
            <v>16405760</v>
          </cell>
        </row>
        <row r="46">
          <cell r="C46">
            <v>1612200</v>
          </cell>
        </row>
        <row r="47">
          <cell r="C47">
            <v>3873789</v>
          </cell>
        </row>
        <row r="48">
          <cell r="C48">
            <v>2336000</v>
          </cell>
        </row>
        <row r="49">
          <cell r="C49">
            <v>10162436</v>
          </cell>
        </row>
        <row r="50">
          <cell r="C50">
            <v>7575600</v>
          </cell>
        </row>
        <row r="51">
          <cell r="C51">
            <v>2848500</v>
          </cell>
        </row>
        <row r="52">
          <cell r="C52">
            <v>2964000</v>
          </cell>
        </row>
        <row r="53">
          <cell r="C53">
            <v>18390532</v>
          </cell>
        </row>
        <row r="54">
          <cell r="C54">
            <v>500000</v>
          </cell>
        </row>
        <row r="55">
          <cell r="C55">
            <v>10415000</v>
          </cell>
        </row>
        <row r="56">
          <cell r="C56">
            <v>3361500</v>
          </cell>
        </row>
        <row r="57">
          <cell r="C57">
            <v>2570000</v>
          </cell>
        </row>
        <row r="61">
          <cell r="C61">
            <v>0</v>
          </cell>
        </row>
        <row r="62">
          <cell r="C62">
            <v>11912284</v>
          </cell>
        </row>
        <row r="63">
          <cell r="C63">
            <v>151766520</v>
          </cell>
        </row>
        <row r="64">
          <cell r="C64">
            <v>8000000</v>
          </cell>
        </row>
        <row r="67">
          <cell r="C67">
            <v>34092007</v>
          </cell>
        </row>
        <row r="68">
          <cell r="C68">
            <v>22644108.870000001</v>
          </cell>
        </row>
        <row r="69">
          <cell r="C69">
            <v>281518.3</v>
          </cell>
        </row>
        <row r="70">
          <cell r="C70">
            <v>1243649.29</v>
          </cell>
        </row>
        <row r="71">
          <cell r="C71">
            <v>3814919.1</v>
          </cell>
        </row>
        <row r="72">
          <cell r="C72">
            <v>6107811.4400000004</v>
          </cell>
        </row>
        <row r="74">
          <cell r="C74">
            <v>14216762</v>
          </cell>
        </row>
        <row r="75">
          <cell r="C75">
            <v>187574094</v>
          </cell>
        </row>
        <row r="77">
          <cell r="C77">
            <v>10097100</v>
          </cell>
        </row>
        <row r="82">
          <cell r="C82">
            <v>199308652</v>
          </cell>
        </row>
        <row r="83">
          <cell r="C83">
            <v>53173380</v>
          </cell>
        </row>
        <row r="90">
          <cell r="C90">
            <v>30000000</v>
          </cell>
        </row>
        <row r="94">
          <cell r="C94">
            <v>14050730</v>
          </cell>
        </row>
        <row r="97">
          <cell r="C97">
            <v>108330555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QUIRELCO</v>
          </cell>
        </row>
        <row r="12">
          <cell r="C12">
            <v>727302947.11529386</v>
          </cell>
        </row>
        <row r="13">
          <cell r="C13">
            <v>666302038</v>
          </cell>
        </row>
        <row r="14">
          <cell r="C14">
            <v>31783927</v>
          </cell>
        </row>
        <row r="15">
          <cell r="C15">
            <v>11874198.100812186</v>
          </cell>
        </row>
        <row r="16">
          <cell r="C16">
            <v>9217577.6099999994</v>
          </cell>
        </row>
        <row r="17">
          <cell r="C17">
            <v>101488.87268271275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2555131.6181294736</v>
          </cell>
        </row>
        <row r="22">
          <cell r="C22">
            <v>7259439.3636575695</v>
          </cell>
        </row>
        <row r="23">
          <cell r="C23">
            <v>10083344.650824081</v>
          </cell>
        </row>
        <row r="25">
          <cell r="C25">
            <v>7421335.7299999995</v>
          </cell>
        </row>
        <row r="26">
          <cell r="C26">
            <v>2887117.21</v>
          </cell>
        </row>
        <row r="28">
          <cell r="C28">
            <v>4534218.5199999996</v>
          </cell>
        </row>
        <row r="29">
          <cell r="C29">
            <v>0</v>
          </cell>
        </row>
        <row r="35">
          <cell r="C35">
            <v>3056183.33</v>
          </cell>
        </row>
        <row r="36">
          <cell r="C36">
            <v>16597006</v>
          </cell>
        </row>
        <row r="37">
          <cell r="C37">
            <v>2531344.5699999998</v>
          </cell>
        </row>
        <row r="38">
          <cell r="C38">
            <v>756908816.74529397</v>
          </cell>
        </row>
        <row r="41">
          <cell r="C41">
            <v>518808414.35592139</v>
          </cell>
        </row>
        <row r="42">
          <cell r="C42">
            <v>107829875</v>
          </cell>
        </row>
        <row r="43">
          <cell r="C43">
            <v>51775321</v>
          </cell>
        </row>
        <row r="44">
          <cell r="C44">
            <v>5717487</v>
          </cell>
        </row>
        <row r="45">
          <cell r="C45">
            <v>12410577</v>
          </cell>
        </row>
        <row r="46">
          <cell r="C46">
            <v>4185000</v>
          </cell>
        </row>
        <row r="47">
          <cell r="C47">
            <v>2670770</v>
          </cell>
        </row>
        <row r="48">
          <cell r="C48">
            <v>2000000</v>
          </cell>
        </row>
        <row r="49">
          <cell r="C49">
            <v>2500000</v>
          </cell>
        </row>
        <row r="50">
          <cell r="C50">
            <v>6621000</v>
          </cell>
        </row>
        <row r="51">
          <cell r="C51">
            <v>1642800</v>
          </cell>
        </row>
        <row r="52">
          <cell r="C52">
            <v>1738800</v>
          </cell>
        </row>
        <row r="53">
          <cell r="C53">
            <v>7105980</v>
          </cell>
        </row>
        <row r="54">
          <cell r="C54">
            <v>1000000</v>
          </cell>
        </row>
        <row r="55">
          <cell r="C55">
            <v>6718100</v>
          </cell>
        </row>
        <row r="56">
          <cell r="C56">
            <v>358040</v>
          </cell>
        </row>
        <row r="57">
          <cell r="C57">
            <v>1386000</v>
          </cell>
        </row>
        <row r="62">
          <cell r="C62">
            <v>6982272</v>
          </cell>
        </row>
        <row r="67">
          <cell r="C67">
            <v>11874198.103065204</v>
          </cell>
        </row>
        <row r="68">
          <cell r="C68">
            <v>9217577.6130652055</v>
          </cell>
        </row>
        <row r="69">
          <cell r="C69">
            <v>101488.87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2555131.62</v>
          </cell>
        </row>
        <row r="74">
          <cell r="C74">
            <v>7259439</v>
          </cell>
        </row>
        <row r="75">
          <cell r="C75">
            <v>10083345</v>
          </cell>
        </row>
        <row r="77">
          <cell r="C77">
            <v>391207</v>
          </cell>
        </row>
        <row r="78">
          <cell r="C78">
            <v>600000</v>
          </cell>
        </row>
        <row r="82">
          <cell r="C82">
            <v>88697663</v>
          </cell>
        </row>
        <row r="83">
          <cell r="C83">
            <v>43012485</v>
          </cell>
        </row>
        <row r="90">
          <cell r="C90">
            <v>14579403</v>
          </cell>
        </row>
        <row r="94">
          <cell r="C94">
            <v>1847219</v>
          </cell>
        </row>
        <row r="97">
          <cell r="C97">
            <v>138076345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>
      <selection activeCell="F82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BATANELCO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BATANELCO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155907576</v>
      </c>
      <c r="C16" s="15">
        <v>51036539.599999994</v>
      </c>
      <c r="D16" s="15">
        <f>+C16-B16</f>
        <v>-104871036.40000001</v>
      </c>
      <c r="E16" s="16">
        <f t="shared" ref="E16:E42" si="0">+D16/B16*100</f>
        <v>-67.264875184769735</v>
      </c>
    </row>
    <row r="17" spans="1:5" ht="15" customHeight="1" x14ac:dyDescent="0.3">
      <c r="A17" s="17" t="s">
        <v>11</v>
      </c>
      <c r="B17" s="18">
        <f>[1]SCF!C13</f>
        <v>131272495</v>
      </c>
      <c r="C17" s="18">
        <v>42343657.109999999</v>
      </c>
      <c r="D17" s="18">
        <f t="shared" ref="D17:D42" si="1">+C17-B17</f>
        <v>-88928837.890000001</v>
      </c>
      <c r="E17" s="19">
        <f t="shared" ref="E17:E18" si="2">IFERROR(+D17/B17*100,0)</f>
        <v>-67.743694434999497</v>
      </c>
    </row>
    <row r="18" spans="1:5" ht="15" customHeight="1" x14ac:dyDescent="0.3">
      <c r="A18" s="17" t="s">
        <v>12</v>
      </c>
      <c r="B18" s="18">
        <f>[1]SCF!C14</f>
        <v>5500297</v>
      </c>
      <c r="C18" s="18">
        <v>2184197.61</v>
      </c>
      <c r="D18" s="18">
        <f t="shared" si="1"/>
        <v>-3316099.39</v>
      </c>
      <c r="E18" s="19">
        <f t="shared" si="2"/>
        <v>-60.289460550948434</v>
      </c>
    </row>
    <row r="19" spans="1:5" ht="15" customHeight="1" x14ac:dyDescent="0.3">
      <c r="A19" s="20" t="s">
        <v>13</v>
      </c>
      <c r="B19" s="15">
        <f>[1]SCF!C15</f>
        <v>2722049</v>
      </c>
      <c r="C19" s="21">
        <v>1153028.68</v>
      </c>
      <c r="D19" s="21">
        <f t="shared" si="1"/>
        <v>-1569020.32</v>
      </c>
      <c r="E19" s="22">
        <f t="shared" si="0"/>
        <v>-57.641149002093648</v>
      </c>
    </row>
    <row r="20" spans="1:5" ht="15" customHeight="1" x14ac:dyDescent="0.3">
      <c r="A20" s="23" t="s">
        <v>14</v>
      </c>
      <c r="B20" s="18">
        <f>[1]SCF!C16</f>
        <v>2178372</v>
      </c>
      <c r="C20" s="18">
        <v>933131.15999999992</v>
      </c>
      <c r="D20" s="18">
        <f t="shared" si="1"/>
        <v>-1245240.8400000001</v>
      </c>
      <c r="E20" s="19">
        <f t="shared" ref="E20:E28" si="3">IFERROR(+D20/B20*100,0)</f>
        <v>-57.163828767538327</v>
      </c>
    </row>
    <row r="21" spans="1:5" ht="15" customHeight="1" x14ac:dyDescent="0.3">
      <c r="A21" s="23" t="s">
        <v>15</v>
      </c>
      <c r="B21" s="18">
        <f>[1]SCF!C17</f>
        <v>20770</v>
      </c>
      <c r="C21" s="18">
        <v>8522.2099999999991</v>
      </c>
      <c r="D21" s="18">
        <f t="shared" si="1"/>
        <v>-12247.79</v>
      </c>
      <c r="E21" s="19">
        <f t="shared" si="3"/>
        <v>-58.968656716417911</v>
      </c>
    </row>
    <row r="22" spans="1:5" ht="15" customHeight="1" x14ac:dyDescent="0.3">
      <c r="A22" s="23" t="s">
        <v>16</v>
      </c>
      <c r="B22" s="18">
        <f>[1]SCF!C18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522907</v>
      </c>
      <c r="C24" s="18">
        <v>211375.31</v>
      </c>
      <c r="D24" s="18">
        <f t="shared" si="1"/>
        <v>-311531.69</v>
      </c>
      <c r="E24" s="19">
        <f t="shared" si="3"/>
        <v>-59.576882696158208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[1]SCF!C23</f>
        <v>16412735</v>
      </c>
      <c r="C27" s="18">
        <v>5355656.1999999993</v>
      </c>
      <c r="D27" s="18">
        <f t="shared" si="1"/>
        <v>-11057078.800000001</v>
      </c>
      <c r="E27" s="19">
        <f t="shared" si="3"/>
        <v>-67.368898602213463</v>
      </c>
    </row>
    <row r="28" spans="1:5" ht="15" customHeight="1" x14ac:dyDescent="0.3">
      <c r="A28" s="17" t="s">
        <v>22</v>
      </c>
      <c r="B28" s="18">
        <f>[1]SCF!C24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4005000</v>
      </c>
      <c r="C29" s="15">
        <v>5646717.6500000004</v>
      </c>
      <c r="D29" s="15">
        <f t="shared" si="1"/>
        <v>1641717.6500000004</v>
      </c>
      <c r="E29" s="16">
        <f t="shared" si="0"/>
        <v>40.991701622971291</v>
      </c>
    </row>
    <row r="30" spans="1:5" ht="15" customHeight="1" x14ac:dyDescent="0.3">
      <c r="A30" s="17" t="s">
        <v>24</v>
      </c>
      <c r="B30" s="18">
        <f>[1]SCF!C26</f>
        <v>1750000</v>
      </c>
      <c r="C30" s="18">
        <v>2598821.27</v>
      </c>
      <c r="D30" s="18">
        <f t="shared" si="1"/>
        <v>848821.27</v>
      </c>
      <c r="E30" s="19">
        <f t="shared" ref="E30:E32" si="4">IFERROR(+D30/B30*100,0)</f>
        <v>48.504072571428573</v>
      </c>
    </row>
    <row r="31" spans="1:5" ht="15" customHeight="1" x14ac:dyDescent="0.3">
      <c r="A31" s="17" t="s">
        <v>25</v>
      </c>
      <c r="B31" s="18">
        <f>[1]SCF!C27</f>
        <v>5000</v>
      </c>
      <c r="C31" s="18">
        <v>0</v>
      </c>
      <c r="D31" s="18">
        <f t="shared" si="1"/>
        <v>-5000</v>
      </c>
      <c r="E31" s="19">
        <f t="shared" si="4"/>
        <v>-100</v>
      </c>
    </row>
    <row r="32" spans="1:5" x14ac:dyDescent="0.3">
      <c r="A32" s="17" t="s">
        <v>26</v>
      </c>
      <c r="B32" s="18">
        <f>[1]SCF!C28</f>
        <v>2250000</v>
      </c>
      <c r="C32" s="18">
        <v>3047896.38</v>
      </c>
      <c r="D32" s="18">
        <f t="shared" si="1"/>
        <v>797896.37999999989</v>
      </c>
      <c r="E32" s="19">
        <f t="shared" si="4"/>
        <v>35.462061333333331</v>
      </c>
    </row>
    <row r="33" spans="1:5" x14ac:dyDescent="0.3">
      <c r="A33" s="14" t="s">
        <v>27</v>
      </c>
      <c r="B33" s="15">
        <f>[1]SCF!C29</f>
        <v>115741447</v>
      </c>
      <c r="C33" s="15">
        <v>0</v>
      </c>
      <c r="D33" s="15">
        <f t="shared" si="1"/>
        <v>-115741447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115741447</v>
      </c>
      <c r="C34" s="18">
        <v>0</v>
      </c>
      <c r="D34" s="18">
        <f t="shared" si="1"/>
        <v>-115741447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3000000</v>
      </c>
      <c r="C40" s="18">
        <v>2293458.19</v>
      </c>
      <c r="D40" s="18">
        <f t="shared" si="1"/>
        <v>-706541.81</v>
      </c>
      <c r="E40" s="19">
        <f t="shared" si="5"/>
        <v>-23.551393666666666</v>
      </c>
    </row>
    <row r="41" spans="1:5" ht="15" customHeight="1" x14ac:dyDescent="0.3">
      <c r="A41" s="24" t="s">
        <v>35</v>
      </c>
      <c r="B41" s="18">
        <f>[1]SCF!C37</f>
        <v>0</v>
      </c>
      <c r="C41" s="18">
        <v>2335925</v>
      </c>
      <c r="D41" s="18">
        <f t="shared" si="1"/>
        <v>2335925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[1]SCF!C38</f>
        <v>278654023</v>
      </c>
      <c r="C42" s="27">
        <v>61312640.43999999</v>
      </c>
      <c r="D42" s="27">
        <f t="shared" si="1"/>
        <v>-217341382.56</v>
      </c>
      <c r="E42" s="28">
        <f t="shared" si="0"/>
        <v>-77.996857974664877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88047143</v>
      </c>
      <c r="C45" s="18">
        <v>39528524.810000002</v>
      </c>
      <c r="D45" s="18">
        <f>C45-B45</f>
        <v>-48518618.189999998</v>
      </c>
      <c r="E45" s="19">
        <f>IFERROR(+D45/B45*100,0)</f>
        <v>-55.105272626506462</v>
      </c>
    </row>
    <row r="46" spans="1:5" ht="15" customHeight="1" x14ac:dyDescent="0.3">
      <c r="A46" s="14" t="s">
        <v>39</v>
      </c>
      <c r="B46" s="15">
        <f>[1]SCF!C42</f>
        <v>39578870</v>
      </c>
      <c r="C46" s="15">
        <v>13446476.27</v>
      </c>
      <c r="D46" s="15">
        <f t="shared" ref="D46:D61" si="6">+B46-C46</f>
        <v>26132393.73</v>
      </c>
      <c r="E46" s="16">
        <f t="shared" ref="E46" si="7">+D46/B46*100</f>
        <v>66.026123863566596</v>
      </c>
    </row>
    <row r="47" spans="1:5" ht="15" customHeight="1" x14ac:dyDescent="0.3">
      <c r="A47" s="17" t="s">
        <v>40</v>
      </c>
      <c r="B47" s="18">
        <f>[1]SCF!C43</f>
        <v>19474355</v>
      </c>
      <c r="C47" s="18">
        <v>7672678.5700000003</v>
      </c>
      <c r="D47" s="18">
        <f t="shared" si="6"/>
        <v>11801676.43</v>
      </c>
      <c r="E47" s="19">
        <f t="shared" ref="E47:E61" si="8">IFERROR(+D47/B47*100,0)</f>
        <v>60.601115826429165</v>
      </c>
    </row>
    <row r="48" spans="1:5" ht="15" customHeight="1" x14ac:dyDescent="0.3">
      <c r="A48" s="17" t="s">
        <v>41</v>
      </c>
      <c r="B48" s="18">
        <f>[1]SCF!C44</f>
        <v>2637615</v>
      </c>
      <c r="C48" s="18">
        <v>803677.44</v>
      </c>
      <c r="D48" s="18">
        <f t="shared" si="6"/>
        <v>1833937.56</v>
      </c>
      <c r="E48" s="19">
        <f t="shared" si="8"/>
        <v>69.53014598415615</v>
      </c>
    </row>
    <row r="49" spans="1:5" ht="15" customHeight="1" x14ac:dyDescent="0.3">
      <c r="A49" s="17" t="s">
        <v>42</v>
      </c>
      <c r="B49" s="18">
        <f>[1]SCF!C45</f>
        <v>3905047</v>
      </c>
      <c r="C49" s="18">
        <v>1478036</v>
      </c>
      <c r="D49" s="18">
        <f t="shared" si="6"/>
        <v>2427011</v>
      </c>
      <c r="E49" s="19">
        <f t="shared" si="8"/>
        <v>62.150622002756947</v>
      </c>
    </row>
    <row r="50" spans="1:5" ht="15" customHeight="1" x14ac:dyDescent="0.3">
      <c r="A50" s="17" t="s">
        <v>43</v>
      </c>
      <c r="B50" s="18">
        <f>[1]SCF!C46</f>
        <v>512400</v>
      </c>
      <c r="C50" s="18">
        <v>166091.44</v>
      </c>
      <c r="D50" s="18">
        <f t="shared" si="6"/>
        <v>346308.56</v>
      </c>
      <c r="E50" s="19">
        <f t="shared" si="8"/>
        <v>67.585589383294291</v>
      </c>
    </row>
    <row r="51" spans="1:5" ht="15" customHeight="1" x14ac:dyDescent="0.3">
      <c r="A51" s="17" t="s">
        <v>44</v>
      </c>
      <c r="B51" s="18">
        <f>[1]SCF!C47</f>
        <v>2352194</v>
      </c>
      <c r="C51" s="18">
        <v>529879.18999999994</v>
      </c>
      <c r="D51" s="18">
        <f t="shared" si="6"/>
        <v>1822314.81</v>
      </c>
      <c r="E51" s="19">
        <f t="shared" si="8"/>
        <v>77.472980970107059</v>
      </c>
    </row>
    <row r="52" spans="1:5" x14ac:dyDescent="0.3">
      <c r="A52" s="17" t="s">
        <v>45</v>
      </c>
      <c r="B52" s="18">
        <f>[1]SCF!C48</f>
        <v>1267000</v>
      </c>
      <c r="C52" s="18">
        <v>569072.47</v>
      </c>
      <c r="D52" s="18">
        <f t="shared" si="6"/>
        <v>697927.53</v>
      </c>
      <c r="E52" s="19">
        <f t="shared" si="8"/>
        <v>55.085045777426998</v>
      </c>
    </row>
    <row r="53" spans="1:5" ht="15" customHeight="1" x14ac:dyDescent="0.3">
      <c r="A53" s="17" t="s">
        <v>46</v>
      </c>
      <c r="B53" s="18">
        <f>[1]SCF!C49</f>
        <v>2362500</v>
      </c>
      <c r="C53" s="18">
        <v>274452</v>
      </c>
      <c r="D53" s="18">
        <f t="shared" si="6"/>
        <v>2088048</v>
      </c>
      <c r="E53" s="19">
        <f t="shared" si="8"/>
        <v>88.382984126984127</v>
      </c>
    </row>
    <row r="54" spans="1:5" ht="15" customHeight="1" x14ac:dyDescent="0.3">
      <c r="A54" s="17" t="s">
        <v>47</v>
      </c>
      <c r="B54" s="18">
        <f>[1]SCF!C50</f>
        <v>1652500</v>
      </c>
      <c r="C54" s="18">
        <v>243701</v>
      </c>
      <c r="D54" s="18">
        <f t="shared" si="6"/>
        <v>1408799</v>
      </c>
      <c r="E54" s="19">
        <f t="shared" si="8"/>
        <v>85.252586989409991</v>
      </c>
    </row>
    <row r="55" spans="1:5" ht="15" customHeight="1" x14ac:dyDescent="0.3">
      <c r="A55" s="17" t="s">
        <v>48</v>
      </c>
      <c r="B55" s="18">
        <f>[1]SCF!C51</f>
        <v>1186200</v>
      </c>
      <c r="C55" s="18">
        <v>366000</v>
      </c>
      <c r="D55" s="18">
        <f t="shared" si="6"/>
        <v>820200</v>
      </c>
      <c r="E55" s="19">
        <f t="shared" si="8"/>
        <v>69.145169448659587</v>
      </c>
    </row>
    <row r="56" spans="1:5" ht="15" customHeight="1" x14ac:dyDescent="0.3">
      <c r="A56" s="17" t="s">
        <v>49</v>
      </c>
      <c r="B56" s="18">
        <f>[1]SCF!C52</f>
        <v>445200</v>
      </c>
      <c r="C56" s="18">
        <v>159600</v>
      </c>
      <c r="D56" s="18">
        <f t="shared" si="6"/>
        <v>285600</v>
      </c>
      <c r="E56" s="19">
        <f t="shared" si="8"/>
        <v>64.15094339622641</v>
      </c>
    </row>
    <row r="57" spans="1:5" ht="15" customHeight="1" x14ac:dyDescent="0.3">
      <c r="A57" s="17" t="s">
        <v>50</v>
      </c>
      <c r="B57" s="18">
        <f>[1]SCF!C53</f>
        <v>1360000</v>
      </c>
      <c r="C57" s="18">
        <v>221331.7</v>
      </c>
      <c r="D57" s="18">
        <f t="shared" si="6"/>
        <v>1138668.3</v>
      </c>
      <c r="E57" s="19">
        <f t="shared" si="8"/>
        <v>83.725610294117644</v>
      </c>
    </row>
    <row r="58" spans="1:5" ht="15" customHeight="1" x14ac:dyDescent="0.3">
      <c r="A58" s="17" t="s">
        <v>51</v>
      </c>
      <c r="B58" s="18">
        <f>[1]SCF!C54</f>
        <v>603050</v>
      </c>
      <c r="C58" s="18">
        <v>200706.21</v>
      </c>
      <c r="D58" s="18">
        <f t="shared" si="6"/>
        <v>402343.79000000004</v>
      </c>
      <c r="E58" s="19">
        <f t="shared" si="8"/>
        <v>66.718147748942883</v>
      </c>
    </row>
    <row r="59" spans="1:5" ht="15" customHeight="1" x14ac:dyDescent="0.3">
      <c r="A59" s="17" t="s">
        <v>52</v>
      </c>
      <c r="B59" s="18">
        <f>[1]SCF!C55</f>
        <v>1063444</v>
      </c>
      <c r="C59" s="18">
        <v>510942</v>
      </c>
      <c r="D59" s="18">
        <f t="shared" si="6"/>
        <v>552502</v>
      </c>
      <c r="E59" s="19">
        <f t="shared" si="8"/>
        <v>51.954028608934742</v>
      </c>
    </row>
    <row r="60" spans="1:5" ht="15" customHeight="1" x14ac:dyDescent="0.3">
      <c r="A60" s="17" t="s">
        <v>53</v>
      </c>
      <c r="B60" s="18">
        <f>[1]SCF!C56</f>
        <v>76865</v>
      </c>
      <c r="C60" s="18">
        <v>17736</v>
      </c>
      <c r="D60" s="18">
        <f t="shared" si="6"/>
        <v>59129</v>
      </c>
      <c r="E60" s="19">
        <f t="shared" si="8"/>
        <v>76.925778963117153</v>
      </c>
    </row>
    <row r="61" spans="1:5" ht="15" customHeight="1" x14ac:dyDescent="0.3">
      <c r="A61" s="17" t="s">
        <v>54</v>
      </c>
      <c r="B61" s="18">
        <f>[1]SCF!C57</f>
        <v>680500</v>
      </c>
      <c r="C61" s="18">
        <v>232572.25</v>
      </c>
      <c r="D61" s="18">
        <f t="shared" si="6"/>
        <v>447927.75</v>
      </c>
      <c r="E61" s="19">
        <f t="shared" si="8"/>
        <v>65.823328434974286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5125744</v>
      </c>
      <c r="C63" s="18">
        <v>1992178.37</v>
      </c>
      <c r="D63" s="18">
        <f t="shared" ref="D63:D67" si="9">C63-B63</f>
        <v>-3133565.63</v>
      </c>
      <c r="E63" s="19">
        <f t="shared" ref="E63:E67" si="10">IFERROR(+D63/B63*100,0)</f>
        <v>-61.133869151483175</v>
      </c>
    </row>
    <row r="64" spans="1:5" x14ac:dyDescent="0.3">
      <c r="A64" s="24" t="s">
        <v>57</v>
      </c>
      <c r="B64" s="18">
        <f>[1]SCF!C61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[1]SCF!C62</f>
        <v>714456</v>
      </c>
      <c r="C65" s="18">
        <v>357228</v>
      </c>
      <c r="D65" s="18">
        <f t="shared" si="9"/>
        <v>-357228</v>
      </c>
      <c r="E65" s="19">
        <f t="shared" si="10"/>
        <v>-50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4335578</v>
      </c>
      <c r="C67" s="18">
        <v>38045.54</v>
      </c>
      <c r="D67" s="18">
        <f t="shared" si="9"/>
        <v>-4297532.46</v>
      </c>
      <c r="E67" s="19">
        <f t="shared" si="10"/>
        <v>-99.122480555072471</v>
      </c>
    </row>
    <row r="68" spans="1:5" ht="15" customHeight="1" x14ac:dyDescent="0.3">
      <c r="A68" s="30" t="s">
        <v>61</v>
      </c>
      <c r="B68" s="15">
        <f>+B63+B64+B65+B66+B67</f>
        <v>10175778</v>
      </c>
      <c r="C68" s="31">
        <v>2387451.91</v>
      </c>
      <c r="D68" s="31">
        <f t="shared" ref="D68" si="11">+C68-B68</f>
        <v>-7788326.0899999999</v>
      </c>
      <c r="E68" s="32">
        <f t="shared" ref="E68" si="12">+D68/B68*100</f>
        <v>-76.537893122275264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2722049</v>
      </c>
      <c r="C70" s="15">
        <v>1128793.3499999999</v>
      </c>
      <c r="D70" s="15">
        <f t="shared" ref="D70:D82" si="13">+C70-B70</f>
        <v>-1593255.6500000001</v>
      </c>
      <c r="E70" s="16">
        <f t="shared" ref="E70:E82" si="14">+D70/B70*100</f>
        <v>-58.531483084984885</v>
      </c>
    </row>
    <row r="71" spans="1:5" ht="15" customHeight="1" x14ac:dyDescent="0.3">
      <c r="A71" s="17" t="s">
        <v>14</v>
      </c>
      <c r="B71" s="18">
        <f>[1]SCF!C68</f>
        <v>2178372</v>
      </c>
      <c r="C71" s="18">
        <v>903556.96</v>
      </c>
      <c r="D71" s="18">
        <f t="shared" si="13"/>
        <v>-1274815.04</v>
      </c>
      <c r="E71" s="19">
        <f t="shared" ref="E71:E81" si="15">IFERROR(+D71/B71*100,0)</f>
        <v>-58.521457308485424</v>
      </c>
    </row>
    <row r="72" spans="1:5" ht="15" customHeight="1" x14ac:dyDescent="0.3">
      <c r="A72" s="17" t="s">
        <v>15</v>
      </c>
      <c r="B72" s="18">
        <f>[1]SCF!C69</f>
        <v>20770</v>
      </c>
      <c r="C72" s="18">
        <v>8976.57</v>
      </c>
      <c r="D72" s="18">
        <f t="shared" si="13"/>
        <v>-11793.43</v>
      </c>
      <c r="E72" s="19">
        <f t="shared" si="15"/>
        <v>-56.781078478574862</v>
      </c>
    </row>
    <row r="73" spans="1:5" ht="15" customHeight="1" x14ac:dyDescent="0.3">
      <c r="A73" s="17" t="s">
        <v>16</v>
      </c>
      <c r="B73" s="18">
        <f>[1]SCF!C70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522907</v>
      </c>
      <c r="C75" s="18">
        <v>216259.82</v>
      </c>
      <c r="D75" s="18">
        <f t="shared" si="13"/>
        <v>-306647.18</v>
      </c>
      <c r="E75" s="19">
        <f t="shared" si="15"/>
        <v>-58.642775866454265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[1]SCF!C75</f>
        <v>16412735</v>
      </c>
      <c r="C78" s="18">
        <v>5207362.8900000006</v>
      </c>
      <c r="D78" s="18">
        <f t="shared" si="16"/>
        <v>-11205372.109999999</v>
      </c>
      <c r="E78" s="19">
        <f t="shared" si="15"/>
        <v>-68.272424492322571</v>
      </c>
    </row>
    <row r="79" spans="1:5" ht="15" customHeight="1" x14ac:dyDescent="0.3">
      <c r="A79" s="24" t="s">
        <v>67</v>
      </c>
      <c r="B79" s="18">
        <f>[1]SCF!C76</f>
        <v>0</v>
      </c>
      <c r="C79" s="18">
        <v>74692.740000000005</v>
      </c>
      <c r="D79" s="18">
        <f t="shared" si="16"/>
        <v>74692.740000000005</v>
      </c>
      <c r="E79" s="19">
        <f t="shared" si="15"/>
        <v>0</v>
      </c>
    </row>
    <row r="80" spans="1:5" x14ac:dyDescent="0.3">
      <c r="A80" s="24" t="s">
        <v>68</v>
      </c>
      <c r="B80" s="18">
        <f>[1]SCF!C77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19134784</v>
      </c>
      <c r="C82" s="31">
        <v>6410848.9800000004</v>
      </c>
      <c r="D82" s="31">
        <f t="shared" si="13"/>
        <v>-12723935.02</v>
      </c>
      <c r="E82" s="32">
        <f t="shared" si="14"/>
        <v>-66.496360868249155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38114723</v>
      </c>
      <c r="C85" s="18">
        <v>3933635.25</v>
      </c>
      <c r="D85" s="18">
        <f t="shared" si="17"/>
        <v>-34181087.75</v>
      </c>
      <c r="E85" s="19">
        <f t="shared" si="18"/>
        <v>-89.679486192251744</v>
      </c>
    </row>
    <row r="86" spans="1:5" ht="15" customHeight="1" x14ac:dyDescent="0.3">
      <c r="A86" s="24" t="s">
        <v>74</v>
      </c>
      <c r="B86" s="18">
        <f>[1]SCF!C83</f>
        <v>72625724</v>
      </c>
      <c r="C86" s="18">
        <v>0</v>
      </c>
      <c r="D86" s="18">
        <f t="shared" si="17"/>
        <v>-72625724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110740447</v>
      </c>
      <c r="C87" s="31">
        <v>3933635.25</v>
      </c>
      <c r="D87" s="31">
        <f t="shared" si="17"/>
        <v>-106806811.75</v>
      </c>
      <c r="E87" s="32">
        <f>+D87/B87*100</f>
        <v>-96.447878479305757</v>
      </c>
    </row>
    <row r="88" spans="1:5" ht="18" customHeight="1" x14ac:dyDescent="0.3">
      <c r="A88" s="25" t="s">
        <v>76</v>
      </c>
      <c r="B88" s="27">
        <f>+B45+B46+B68+B82+B87</f>
        <v>267677022</v>
      </c>
      <c r="C88" s="27">
        <v>65706937.219999999</v>
      </c>
      <c r="D88" s="27">
        <f t="shared" si="17"/>
        <v>-201970084.78</v>
      </c>
      <c r="E88" s="28">
        <f>+D88/B88*100</f>
        <v>-75.452903379954677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898385</v>
      </c>
      <c r="C91" s="18">
        <v>1929226.35</v>
      </c>
      <c r="D91" s="18">
        <f t="shared" ref="D91:D98" si="19">+C91-B91</f>
        <v>1030841.3500000001</v>
      </c>
      <c r="E91" s="19">
        <f>IFERROR(+D91/B91*100,0)</f>
        <v>114.74382920462831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3589968</v>
      </c>
      <c r="C93" s="18">
        <v>0</v>
      </c>
      <c r="D93" s="18">
        <f t="shared" si="19"/>
        <v>-3589968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4488353</v>
      </c>
      <c r="C98" s="31">
        <v>1929226.35</v>
      </c>
      <c r="D98" s="31">
        <f t="shared" si="19"/>
        <v>-2559126.65</v>
      </c>
      <c r="E98" s="32">
        <f t="shared" ref="E98" si="21">+D98/B98*100</f>
        <v>-57.017053917104995</v>
      </c>
    </row>
    <row r="99" spans="1:5" ht="15" customHeight="1" x14ac:dyDescent="0.3">
      <c r="A99" s="34" t="s">
        <v>86</v>
      </c>
      <c r="B99" s="35">
        <f>+B42-B88-B98</f>
        <v>6488648</v>
      </c>
      <c r="C99" s="36">
        <v>-6323523.1300000083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12342487</v>
      </c>
      <c r="C100" s="18">
        <v>18831135.25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18831135</v>
      </c>
      <c r="C101" s="36">
        <v>12507612.119999992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topLeftCell="C80" zoomScaleNormal="100" workbookViewId="0">
      <selection activeCell="F80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CAGELCO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CAGELCO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4157235532.1999998</v>
      </c>
      <c r="C16" s="15">
        <v>2238202740.4200001</v>
      </c>
      <c r="D16" s="15">
        <f>+C16-B16</f>
        <v>-1919032791.7799997</v>
      </c>
      <c r="E16" s="16">
        <f t="shared" ref="E16:E42" si="0">+D16/B16*100</f>
        <v>-46.161271761392165</v>
      </c>
    </row>
    <row r="17" spans="1:5" ht="15" customHeight="1" x14ac:dyDescent="0.3">
      <c r="A17" s="17" t="s">
        <v>11</v>
      </c>
      <c r="B17" s="18">
        <f>[2]SCF!C13</f>
        <v>3890031205</v>
      </c>
      <c r="C17" s="18">
        <v>1959830923.3599999</v>
      </c>
      <c r="D17" s="18">
        <f t="shared" ref="D17:D42" si="1">+C17-B17</f>
        <v>-1930200281.6400001</v>
      </c>
      <c r="E17" s="19">
        <f t="shared" ref="E17:E18" si="2">IFERROR(+D17/B17*100,0)</f>
        <v>-49.619146477772283</v>
      </c>
    </row>
    <row r="18" spans="1:5" ht="15" customHeight="1" x14ac:dyDescent="0.3">
      <c r="A18" s="17" t="s">
        <v>12</v>
      </c>
      <c r="B18" s="18">
        <f>[2]SCF!C14</f>
        <v>95066757</v>
      </c>
      <c r="C18" s="18">
        <v>25652461.16</v>
      </c>
      <c r="D18" s="18">
        <f t="shared" si="1"/>
        <v>-69414295.840000004</v>
      </c>
      <c r="E18" s="19">
        <f t="shared" si="2"/>
        <v>-73.016370843490535</v>
      </c>
    </row>
    <row r="19" spans="1:5" ht="15" customHeight="1" x14ac:dyDescent="0.3">
      <c r="A19" s="20" t="s">
        <v>13</v>
      </c>
      <c r="B19" s="15">
        <f>[2]SCF!C15</f>
        <v>89230288.200000003</v>
      </c>
      <c r="C19" s="21">
        <v>36765910.950000003</v>
      </c>
      <c r="D19" s="21">
        <f t="shared" si="1"/>
        <v>-52464377.25</v>
      </c>
      <c r="E19" s="22">
        <f t="shared" si="0"/>
        <v>-58.796601813508431</v>
      </c>
    </row>
    <row r="20" spans="1:5" ht="15" customHeight="1" x14ac:dyDescent="0.3">
      <c r="A20" s="23" t="s">
        <v>14</v>
      </c>
      <c r="B20" s="18">
        <f>[2]SCF!C16</f>
        <v>57687708.479999997</v>
      </c>
      <c r="C20" s="18">
        <v>30043869.870000001</v>
      </c>
      <c r="D20" s="18">
        <f t="shared" si="1"/>
        <v>-27643838.609999996</v>
      </c>
      <c r="E20" s="19">
        <f t="shared" ref="E20:E28" si="3">IFERROR(+D20/B20*100,0)</f>
        <v>-47.919807075685732</v>
      </c>
    </row>
    <row r="21" spans="1:5" ht="15" customHeight="1" x14ac:dyDescent="0.3">
      <c r="A21" s="23" t="s">
        <v>15</v>
      </c>
      <c r="B21" s="18">
        <f>[2]SCF!C17</f>
        <v>556520.28</v>
      </c>
      <c r="C21" s="18">
        <v>272188.09000000003</v>
      </c>
      <c r="D21" s="18">
        <f t="shared" si="1"/>
        <v>-284332.19</v>
      </c>
      <c r="E21" s="19">
        <f t="shared" si="3"/>
        <v>-51.091074345035551</v>
      </c>
    </row>
    <row r="22" spans="1:5" ht="15" customHeight="1" x14ac:dyDescent="0.3">
      <c r="A22" s="23" t="s">
        <v>16</v>
      </c>
      <c r="B22" s="18">
        <f>[2]SCF!C18</f>
        <v>747131.42</v>
      </c>
      <c r="C22" s="18">
        <v>0</v>
      </c>
      <c r="D22" s="18">
        <f t="shared" si="1"/>
        <v>-747131.42</v>
      </c>
      <c r="E22" s="19">
        <f t="shared" si="3"/>
        <v>-100</v>
      </c>
    </row>
    <row r="23" spans="1:5" ht="15" customHeight="1" x14ac:dyDescent="0.3">
      <c r="A23" s="23" t="s">
        <v>17</v>
      </c>
      <c r="B23" s="18">
        <f>[2]SCF!C19</f>
        <v>16227714</v>
      </c>
      <c r="C23" s="18">
        <v>0</v>
      </c>
      <c r="D23" s="18">
        <f t="shared" si="1"/>
        <v>-16227714</v>
      </c>
      <c r="E23" s="19">
        <f t="shared" si="3"/>
        <v>-100</v>
      </c>
    </row>
    <row r="24" spans="1:5" ht="15" customHeight="1" x14ac:dyDescent="0.3">
      <c r="A24" s="23" t="s">
        <v>18</v>
      </c>
      <c r="B24" s="18">
        <f>[2]SCF!C20</f>
        <v>14011214.02</v>
      </c>
      <c r="C24" s="18">
        <v>6449852.9900000002</v>
      </c>
      <c r="D24" s="18">
        <f t="shared" si="1"/>
        <v>-7561361.0299999993</v>
      </c>
      <c r="E24" s="19">
        <f t="shared" si="3"/>
        <v>-53.966494403744747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32049177</v>
      </c>
      <c r="C26" s="18">
        <v>5884.2999999999993</v>
      </c>
      <c r="D26" s="18">
        <f t="shared" si="1"/>
        <v>-32043292.699999999</v>
      </c>
      <c r="E26" s="19">
        <f t="shared" si="3"/>
        <v>-99.981639778144697</v>
      </c>
    </row>
    <row r="27" spans="1:5" ht="15" customHeight="1" x14ac:dyDescent="0.3">
      <c r="A27" s="17" t="s">
        <v>21</v>
      </c>
      <c r="B27" s="18">
        <f>[2]SCF!C23</f>
        <v>43190007</v>
      </c>
      <c r="C27" s="18">
        <v>212307149.38000003</v>
      </c>
      <c r="D27" s="18">
        <f t="shared" si="1"/>
        <v>169117142.38000003</v>
      </c>
      <c r="E27" s="19">
        <f t="shared" si="3"/>
        <v>391.56544332118312</v>
      </c>
    </row>
    <row r="28" spans="1:5" ht="15" customHeight="1" x14ac:dyDescent="0.3">
      <c r="A28" s="17" t="s">
        <v>22</v>
      </c>
      <c r="B28" s="18">
        <f>[2]SCF!C24</f>
        <v>7668098</v>
      </c>
      <c r="C28" s="18">
        <v>3640411.2699999996</v>
      </c>
      <c r="D28" s="18">
        <f t="shared" si="1"/>
        <v>-4027686.7300000004</v>
      </c>
      <c r="E28" s="19">
        <f t="shared" si="3"/>
        <v>-52.525238070770619</v>
      </c>
    </row>
    <row r="29" spans="1:5" ht="15" customHeight="1" x14ac:dyDescent="0.3">
      <c r="A29" s="14" t="s">
        <v>23</v>
      </c>
      <c r="B29" s="15">
        <f>[2]SCF!C25</f>
        <v>77400222</v>
      </c>
      <c r="C29" s="15">
        <v>33704327.490000002</v>
      </c>
      <c r="D29" s="15">
        <f t="shared" si="1"/>
        <v>-43695894.509999998</v>
      </c>
      <c r="E29" s="16">
        <f t="shared" si="0"/>
        <v>-56.454482146058957</v>
      </c>
    </row>
    <row r="30" spans="1:5" ht="15" customHeight="1" x14ac:dyDescent="0.3">
      <c r="A30" s="17" t="s">
        <v>24</v>
      </c>
      <c r="B30" s="18">
        <f>[2]SCF!C26</f>
        <v>6000000</v>
      </c>
      <c r="C30" s="18">
        <v>2266153.4</v>
      </c>
      <c r="D30" s="18">
        <f t="shared" si="1"/>
        <v>-3733846.6</v>
      </c>
      <c r="E30" s="19">
        <f t="shared" ref="E30:E32" si="4">IFERROR(+D30/B30*100,0)</f>
        <v>-62.230776666666664</v>
      </c>
    </row>
    <row r="31" spans="1:5" ht="15" customHeight="1" x14ac:dyDescent="0.3">
      <c r="A31" s="17" t="s">
        <v>25</v>
      </c>
      <c r="B31" s="18">
        <f>[2]SCF!C27</f>
        <v>2000000</v>
      </c>
      <c r="C31" s="18">
        <v>1313186.31</v>
      </c>
      <c r="D31" s="18">
        <f t="shared" si="1"/>
        <v>-686813.69</v>
      </c>
      <c r="E31" s="19">
        <f t="shared" si="4"/>
        <v>-34.340684499999995</v>
      </c>
    </row>
    <row r="32" spans="1:5" x14ac:dyDescent="0.3">
      <c r="A32" s="17" t="s">
        <v>26</v>
      </c>
      <c r="B32" s="18">
        <f>[2]SCF!C28</f>
        <v>69400222</v>
      </c>
      <c r="C32" s="18">
        <v>30124987.780000001</v>
      </c>
      <c r="D32" s="18">
        <f t="shared" si="1"/>
        <v>-39275234.219999999</v>
      </c>
      <c r="E32" s="19">
        <f t="shared" si="4"/>
        <v>-56.592375482602918</v>
      </c>
    </row>
    <row r="33" spans="1:5" x14ac:dyDescent="0.3">
      <c r="A33" s="14" t="s">
        <v>27</v>
      </c>
      <c r="B33" s="15">
        <f>[2]SCF!C29</f>
        <v>398309478</v>
      </c>
      <c r="C33" s="15">
        <v>57500000</v>
      </c>
      <c r="D33" s="15">
        <f t="shared" si="1"/>
        <v>-340809478</v>
      </c>
      <c r="E33" s="16">
        <f t="shared" si="0"/>
        <v>-85.563989014592309</v>
      </c>
    </row>
    <row r="34" spans="1:5" ht="15" customHeight="1" x14ac:dyDescent="0.3">
      <c r="A34" s="17" t="s">
        <v>28</v>
      </c>
      <c r="B34" s="18">
        <f>[2]SCF!C30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[2]SCF!C31</f>
        <v>398309478</v>
      </c>
      <c r="C35" s="18">
        <v>57500000</v>
      </c>
      <c r="D35" s="18">
        <f t="shared" si="1"/>
        <v>-340809478</v>
      </c>
      <c r="E35" s="19">
        <f t="shared" si="5"/>
        <v>-85.563989014592309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36920490</v>
      </c>
      <c r="C38" s="18">
        <v>0</v>
      </c>
      <c r="D38" s="18">
        <f t="shared" si="1"/>
        <v>-36920490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19250000</v>
      </c>
      <c r="C41" s="18">
        <v>26599875.620000001</v>
      </c>
      <c r="D41" s="18">
        <f t="shared" si="1"/>
        <v>7349875.620000001</v>
      </c>
      <c r="E41" s="19">
        <f t="shared" si="5"/>
        <v>38.18117205194806</v>
      </c>
    </row>
    <row r="42" spans="1:5" ht="15" customHeight="1" x14ac:dyDescent="0.3">
      <c r="A42" s="25" t="s">
        <v>36</v>
      </c>
      <c r="B42" s="26">
        <f>[2]SCF!C38</f>
        <v>4689115722.1999998</v>
      </c>
      <c r="C42" s="27">
        <v>2356006943.5299997</v>
      </c>
      <c r="D42" s="27">
        <f t="shared" si="1"/>
        <v>-2333108778.6700001</v>
      </c>
      <c r="E42" s="28">
        <f t="shared" si="0"/>
        <v>-49.755837068046851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3560371248</v>
      </c>
      <c r="C45" s="18">
        <v>1811771145.0599999</v>
      </c>
      <c r="D45" s="18">
        <f>C45-B45</f>
        <v>-1748600102.9400001</v>
      </c>
      <c r="E45" s="19">
        <f>IFERROR(+D45/B45*100,0)</f>
        <v>-49.112858776237374</v>
      </c>
    </row>
    <row r="46" spans="1:5" ht="15" customHeight="1" x14ac:dyDescent="0.3">
      <c r="A46" s="14" t="s">
        <v>39</v>
      </c>
      <c r="B46" s="15">
        <f>[2]SCF!C42</f>
        <v>313830678</v>
      </c>
      <c r="C46" s="15">
        <v>165660680.08000001</v>
      </c>
      <c r="D46" s="15">
        <f t="shared" ref="D46:D61" si="6">+B46-C46</f>
        <v>148169997.91999999</v>
      </c>
      <c r="E46" s="16">
        <f t="shared" ref="E46" si="7">+D46/B46*100</f>
        <v>47.213356853532332</v>
      </c>
    </row>
    <row r="47" spans="1:5" ht="15" customHeight="1" x14ac:dyDescent="0.3">
      <c r="A47" s="17" t="s">
        <v>40</v>
      </c>
      <c r="B47" s="18">
        <f>[2]SCF!C43</f>
        <v>151657650</v>
      </c>
      <c r="C47" s="18">
        <v>78477583.469999999</v>
      </c>
      <c r="D47" s="18">
        <f t="shared" si="6"/>
        <v>73180066.530000001</v>
      </c>
      <c r="E47" s="19">
        <f t="shared" ref="E47:E61" si="8">IFERROR(+D47/B47*100,0)</f>
        <v>48.253462011312983</v>
      </c>
    </row>
    <row r="48" spans="1:5" ht="15" customHeight="1" x14ac:dyDescent="0.3">
      <c r="A48" s="17" t="s">
        <v>41</v>
      </c>
      <c r="B48" s="18">
        <f>[2]SCF!C44</f>
        <v>11714349</v>
      </c>
      <c r="C48" s="18">
        <v>7435729.6099999994</v>
      </c>
      <c r="D48" s="18">
        <f t="shared" si="6"/>
        <v>4278619.3900000006</v>
      </c>
      <c r="E48" s="19">
        <f t="shared" si="8"/>
        <v>36.52460234879463</v>
      </c>
    </row>
    <row r="49" spans="1:5" ht="15" customHeight="1" x14ac:dyDescent="0.3">
      <c r="A49" s="17" t="s">
        <v>42</v>
      </c>
      <c r="B49" s="18">
        <f>[2]SCF!C45</f>
        <v>21938000</v>
      </c>
      <c r="C49" s="18">
        <v>22020312.789999999</v>
      </c>
      <c r="D49" s="18">
        <f t="shared" si="6"/>
        <v>-82312.789999999106</v>
      </c>
      <c r="E49" s="19">
        <f t="shared" si="8"/>
        <v>-0.37520644543713699</v>
      </c>
    </row>
    <row r="50" spans="1:5" ht="15" customHeight="1" x14ac:dyDescent="0.3">
      <c r="A50" s="17" t="s">
        <v>43</v>
      </c>
      <c r="B50" s="18">
        <f>[2]SCF!C46</f>
        <v>2257325.5</v>
      </c>
      <c r="C50" s="18">
        <v>845772.00999999989</v>
      </c>
      <c r="D50" s="18">
        <f t="shared" si="6"/>
        <v>1411553.4900000002</v>
      </c>
      <c r="E50" s="19">
        <f t="shared" si="8"/>
        <v>62.532119980038338</v>
      </c>
    </row>
    <row r="51" spans="1:5" ht="15" customHeight="1" x14ac:dyDescent="0.3">
      <c r="A51" s="17" t="s">
        <v>44</v>
      </c>
      <c r="B51" s="18">
        <f>[2]SCF!C47</f>
        <v>5262319</v>
      </c>
      <c r="C51" s="18">
        <v>3894781.58</v>
      </c>
      <c r="D51" s="18">
        <f t="shared" si="6"/>
        <v>1367537.42</v>
      </c>
      <c r="E51" s="19">
        <f t="shared" si="8"/>
        <v>25.98735310421128</v>
      </c>
    </row>
    <row r="52" spans="1:5" x14ac:dyDescent="0.3">
      <c r="A52" s="17" t="s">
        <v>45</v>
      </c>
      <c r="B52" s="18">
        <f>[2]SCF!C48</f>
        <v>3318367.5</v>
      </c>
      <c r="C52" s="18">
        <v>2657577.5</v>
      </c>
      <c r="D52" s="18">
        <f t="shared" si="6"/>
        <v>660790</v>
      </c>
      <c r="E52" s="19">
        <f t="shared" si="8"/>
        <v>19.913104862556665</v>
      </c>
    </row>
    <row r="53" spans="1:5" ht="15" customHeight="1" x14ac:dyDescent="0.3">
      <c r="A53" s="17" t="s">
        <v>46</v>
      </c>
      <c r="B53" s="18">
        <f>[2]SCF!C49</f>
        <v>14166306</v>
      </c>
      <c r="C53" s="18">
        <v>6354198.0899999999</v>
      </c>
      <c r="D53" s="18">
        <f t="shared" si="6"/>
        <v>7812107.9100000001</v>
      </c>
      <c r="E53" s="19">
        <f t="shared" si="8"/>
        <v>55.145695073931059</v>
      </c>
    </row>
    <row r="54" spans="1:5" ht="15" customHeight="1" x14ac:dyDescent="0.3">
      <c r="A54" s="17" t="s">
        <v>47</v>
      </c>
      <c r="B54" s="18">
        <f>[2]SCF!C50</f>
        <v>38484244.5</v>
      </c>
      <c r="C54" s="18">
        <v>15958328.850000001</v>
      </c>
      <c r="D54" s="18">
        <f t="shared" si="6"/>
        <v>22525915.649999999</v>
      </c>
      <c r="E54" s="19">
        <f t="shared" si="8"/>
        <v>58.532825426779524</v>
      </c>
    </row>
    <row r="55" spans="1:5" ht="15" customHeight="1" x14ac:dyDescent="0.3">
      <c r="A55" s="17" t="s">
        <v>48</v>
      </c>
      <c r="B55" s="18">
        <f>[2]SCF!C51</f>
        <v>3768000</v>
      </c>
      <c r="C55" s="18">
        <v>1101075.1099999999</v>
      </c>
      <c r="D55" s="18">
        <f t="shared" si="6"/>
        <v>2666924.89</v>
      </c>
      <c r="E55" s="19">
        <f t="shared" si="8"/>
        <v>70.778261411889602</v>
      </c>
    </row>
    <row r="56" spans="1:5" ht="15" customHeight="1" x14ac:dyDescent="0.3">
      <c r="A56" s="17" t="s">
        <v>49</v>
      </c>
      <c r="B56" s="18">
        <f>[2]SCF!C52</f>
        <v>3660000</v>
      </c>
      <c r="C56" s="18">
        <v>1188372.79</v>
      </c>
      <c r="D56" s="18">
        <f t="shared" si="6"/>
        <v>2471627.21</v>
      </c>
      <c r="E56" s="19">
        <f t="shared" si="8"/>
        <v>67.530798087431691</v>
      </c>
    </row>
    <row r="57" spans="1:5" ht="15" customHeight="1" x14ac:dyDescent="0.3">
      <c r="A57" s="17" t="s">
        <v>50</v>
      </c>
      <c r="B57" s="18">
        <f>[2]SCF!C53</f>
        <v>40992886.5</v>
      </c>
      <c r="C57" s="18">
        <v>20517412.970000003</v>
      </c>
      <c r="D57" s="18">
        <f t="shared" si="6"/>
        <v>20475473.529999997</v>
      </c>
      <c r="E57" s="19">
        <f t="shared" si="8"/>
        <v>49.948845466151788</v>
      </c>
    </row>
    <row r="58" spans="1:5" ht="15" customHeight="1" x14ac:dyDescent="0.3">
      <c r="A58" s="17" t="s">
        <v>51</v>
      </c>
      <c r="B58" s="18">
        <f>[2]SCF!C54</f>
        <v>3070360</v>
      </c>
      <c r="C58" s="18">
        <v>903102.46</v>
      </c>
      <c r="D58" s="18">
        <f t="shared" si="6"/>
        <v>2167257.54</v>
      </c>
      <c r="E58" s="19">
        <f t="shared" si="8"/>
        <v>70.586430907124893</v>
      </c>
    </row>
    <row r="59" spans="1:5" ht="15" customHeight="1" x14ac:dyDescent="0.3">
      <c r="A59" s="17" t="s">
        <v>52</v>
      </c>
      <c r="B59" s="18">
        <f>[2]SCF!C55</f>
        <v>7845250</v>
      </c>
      <c r="C59" s="18">
        <v>2647083.2499999995</v>
      </c>
      <c r="D59" s="18">
        <f t="shared" si="6"/>
        <v>5198166.75</v>
      </c>
      <c r="E59" s="19">
        <f t="shared" si="8"/>
        <v>66.258777604282841</v>
      </c>
    </row>
    <row r="60" spans="1:5" ht="15" customHeight="1" x14ac:dyDescent="0.3">
      <c r="A60" s="17" t="s">
        <v>53</v>
      </c>
      <c r="B60" s="18">
        <f>[2]SCF!C56</f>
        <v>1860107</v>
      </c>
      <c r="C60" s="18">
        <v>817088.03</v>
      </c>
      <c r="D60" s="18">
        <f t="shared" si="6"/>
        <v>1043018.97</v>
      </c>
      <c r="E60" s="19">
        <f t="shared" si="8"/>
        <v>56.073063001214443</v>
      </c>
    </row>
    <row r="61" spans="1:5" ht="15" customHeight="1" x14ac:dyDescent="0.3">
      <c r="A61" s="17" t="s">
        <v>54</v>
      </c>
      <c r="B61" s="18">
        <f>[2]SCF!C57</f>
        <v>3835513</v>
      </c>
      <c r="C61" s="18">
        <v>842261.57</v>
      </c>
      <c r="D61" s="18">
        <f t="shared" si="6"/>
        <v>2993251.43</v>
      </c>
      <c r="E61" s="19">
        <f t="shared" si="8"/>
        <v>78.040445437155341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21612463</v>
      </c>
      <c r="C63" s="18">
        <v>5939201.7799999993</v>
      </c>
      <c r="D63" s="18">
        <f t="shared" ref="D63:D67" si="9">C63-B63</f>
        <v>-15673261.220000001</v>
      </c>
      <c r="E63" s="19">
        <f t="shared" ref="E63:E67" si="10">IFERROR(+D63/B63*100,0)</f>
        <v>-72.519551427340787</v>
      </c>
    </row>
    <row r="64" spans="1:5" x14ac:dyDescent="0.3">
      <c r="A64" s="24" t="s">
        <v>57</v>
      </c>
      <c r="B64" s="18">
        <f>[2]SCF!C61</f>
        <v>70070525</v>
      </c>
      <c r="C64" s="18">
        <v>76509982.330000013</v>
      </c>
      <c r="D64" s="18">
        <f t="shared" si="9"/>
        <v>6439457.3300000131</v>
      </c>
      <c r="E64" s="19">
        <f t="shared" si="10"/>
        <v>9.1899658665323436</v>
      </c>
    </row>
    <row r="65" spans="1:5" ht="15" customHeight="1" x14ac:dyDescent="0.3">
      <c r="A65" s="24" t="s">
        <v>58</v>
      </c>
      <c r="B65" s="18">
        <f>[2]SCF!C62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5000000</v>
      </c>
      <c r="C67" s="18">
        <v>6970393.7999999998</v>
      </c>
      <c r="D67" s="18">
        <f t="shared" si="9"/>
        <v>1970393.7999999998</v>
      </c>
      <c r="E67" s="19">
        <f t="shared" si="10"/>
        <v>39.407875999999995</v>
      </c>
    </row>
    <row r="68" spans="1:5" ht="15" customHeight="1" x14ac:dyDescent="0.3">
      <c r="A68" s="30" t="s">
        <v>61</v>
      </c>
      <c r="B68" s="15">
        <f>+B63+B64+B65+B66+B67</f>
        <v>96682988</v>
      </c>
      <c r="C68" s="31">
        <v>89419577.910000011</v>
      </c>
      <c r="D68" s="31">
        <f t="shared" ref="D68" si="11">+C68-B68</f>
        <v>-7263410.0899999887</v>
      </c>
      <c r="E68" s="32">
        <f t="shared" ref="E68" si="12">+D68/B68*100</f>
        <v>-7.5126040684634079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89230288.200000003</v>
      </c>
      <c r="C70" s="15">
        <v>33267883.640000001</v>
      </c>
      <c r="D70" s="15">
        <f t="shared" ref="D70:D82" si="13">+C70-B70</f>
        <v>-55962404.560000002</v>
      </c>
      <c r="E70" s="16">
        <f t="shared" ref="E70:E82" si="14">+D70/B70*100</f>
        <v>-62.716825966723711</v>
      </c>
    </row>
    <row r="71" spans="1:5" ht="15" customHeight="1" x14ac:dyDescent="0.3">
      <c r="A71" s="17" t="s">
        <v>14</v>
      </c>
      <c r="B71" s="18">
        <f>[2]SCF!C68</f>
        <v>57687708.479999997</v>
      </c>
      <c r="C71" s="18">
        <v>26868520.509999998</v>
      </c>
      <c r="D71" s="18">
        <f t="shared" si="13"/>
        <v>-30819187.969999999</v>
      </c>
      <c r="E71" s="19">
        <f t="shared" ref="E71:E81" si="15">IFERROR(+D71/B71*100,0)</f>
        <v>-53.424184773581075</v>
      </c>
    </row>
    <row r="72" spans="1:5" ht="15" customHeight="1" x14ac:dyDescent="0.3">
      <c r="A72" s="17" t="s">
        <v>15</v>
      </c>
      <c r="B72" s="18">
        <f>[2]SCF!C69</f>
        <v>556520.28</v>
      </c>
      <c r="C72" s="18">
        <v>256177.71000000002</v>
      </c>
      <c r="D72" s="18">
        <f t="shared" si="13"/>
        <v>-300342.57</v>
      </c>
      <c r="E72" s="19">
        <f t="shared" si="15"/>
        <v>-53.967947044086152</v>
      </c>
    </row>
    <row r="73" spans="1:5" ht="15" customHeight="1" x14ac:dyDescent="0.3">
      <c r="A73" s="17" t="s">
        <v>16</v>
      </c>
      <c r="B73" s="18">
        <f>[2]SCF!C70</f>
        <v>747131.42</v>
      </c>
      <c r="C73" s="18">
        <v>0</v>
      </c>
      <c r="D73" s="18">
        <f t="shared" si="13"/>
        <v>-747131.42</v>
      </c>
      <c r="E73" s="19">
        <f t="shared" si="15"/>
        <v>-100</v>
      </c>
    </row>
    <row r="74" spans="1:5" ht="15" customHeight="1" x14ac:dyDescent="0.3">
      <c r="A74" s="17" t="s">
        <v>64</v>
      </c>
      <c r="B74" s="18">
        <f>[2]SCF!C71</f>
        <v>16227714</v>
      </c>
      <c r="C74" s="18">
        <v>0</v>
      </c>
      <c r="D74" s="18">
        <f t="shared" si="13"/>
        <v>-16227714</v>
      </c>
      <c r="E74" s="19">
        <f t="shared" si="15"/>
        <v>-100</v>
      </c>
    </row>
    <row r="75" spans="1:5" ht="15" customHeight="1" x14ac:dyDescent="0.3">
      <c r="A75" s="17" t="s">
        <v>18</v>
      </c>
      <c r="B75" s="18">
        <f>[2]SCF!C72</f>
        <v>14011214.02</v>
      </c>
      <c r="C75" s="18">
        <v>6143185.4199999999</v>
      </c>
      <c r="D75" s="18">
        <f t="shared" si="13"/>
        <v>-7868028.5999999996</v>
      </c>
      <c r="E75" s="19">
        <f t="shared" si="15"/>
        <v>-56.155223871171735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32049177</v>
      </c>
      <c r="C77" s="18">
        <v>9130045.870000001</v>
      </c>
      <c r="D77" s="18">
        <f t="shared" ref="D77:D81" si="16">C77-B77</f>
        <v>-22919131.129999999</v>
      </c>
      <c r="E77" s="19">
        <f t="shared" si="15"/>
        <v>-71.512385887475361</v>
      </c>
    </row>
    <row r="78" spans="1:5" x14ac:dyDescent="0.3">
      <c r="A78" s="24" t="s">
        <v>66</v>
      </c>
      <c r="B78" s="18">
        <f>[2]SCF!C75</f>
        <v>43190007</v>
      </c>
      <c r="C78" s="18">
        <v>12781154.039999999</v>
      </c>
      <c r="D78" s="18">
        <f t="shared" si="16"/>
        <v>-30408852.960000001</v>
      </c>
      <c r="E78" s="19">
        <f t="shared" si="15"/>
        <v>-70.40714987612759</v>
      </c>
    </row>
    <row r="79" spans="1:5" ht="15" customHeight="1" x14ac:dyDescent="0.3">
      <c r="A79" s="24" t="s">
        <v>67</v>
      </c>
      <c r="B79" s="18">
        <f>[2]SCF!C76</f>
        <v>7668098</v>
      </c>
      <c r="C79" s="18">
        <v>5480040.5800000001</v>
      </c>
      <c r="D79" s="18">
        <f t="shared" si="16"/>
        <v>-2188057.42</v>
      </c>
      <c r="E79" s="19">
        <f t="shared" si="15"/>
        <v>-28.534552114487845</v>
      </c>
    </row>
    <row r="80" spans="1:5" x14ac:dyDescent="0.3">
      <c r="A80" s="24" t="s">
        <v>68</v>
      </c>
      <c r="B80" s="18">
        <f>[2]SCF!C77</f>
        <v>1000000</v>
      </c>
      <c r="C80" s="18">
        <v>93904.550000000017</v>
      </c>
      <c r="D80" s="18">
        <f t="shared" si="16"/>
        <v>-906095.45</v>
      </c>
      <c r="E80" s="19">
        <f t="shared" si="15"/>
        <v>-90.609544999999997</v>
      </c>
    </row>
    <row r="81" spans="1:5" x14ac:dyDescent="0.3">
      <c r="A81" s="24" t="s">
        <v>69</v>
      </c>
      <c r="B81" s="18">
        <f>[2]SCF!C78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173137570.19999999</v>
      </c>
      <c r="C82" s="31">
        <v>60753028.68</v>
      </c>
      <c r="D82" s="31">
        <f t="shared" si="13"/>
        <v>-112384541.51999998</v>
      </c>
      <c r="E82" s="32">
        <f t="shared" si="14"/>
        <v>-64.910545637309625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36920490</v>
      </c>
      <c r="C84" s="18">
        <v>3856431.96</v>
      </c>
      <c r="D84" s="18">
        <f t="shared" ref="D84:D88" si="17">+C84-B84</f>
        <v>-33064058.039999999</v>
      </c>
      <c r="E84" s="19">
        <f t="shared" ref="E84:E86" si="18">IFERROR(+D84/B84*100,0)</f>
        <v>-89.554764955719719</v>
      </c>
    </row>
    <row r="85" spans="1:5" ht="15" customHeight="1" x14ac:dyDescent="0.3">
      <c r="A85" s="24" t="s">
        <v>73</v>
      </c>
      <c r="B85" s="18">
        <f>[2]SCF!C82</f>
        <v>321136548</v>
      </c>
      <c r="C85" s="18">
        <v>37267449.140000001</v>
      </c>
      <c r="D85" s="18">
        <f t="shared" si="17"/>
        <v>-283869098.86000001</v>
      </c>
      <c r="E85" s="19">
        <f t="shared" si="18"/>
        <v>-88.395139272656081</v>
      </c>
    </row>
    <row r="86" spans="1:5" ht="15" customHeight="1" x14ac:dyDescent="0.3">
      <c r="A86" s="24" t="s">
        <v>74</v>
      </c>
      <c r="B86" s="18">
        <f>[2]SCF!C83</f>
        <v>92191636</v>
      </c>
      <c r="C86" s="18">
        <v>3638928.35</v>
      </c>
      <c r="D86" s="18">
        <f t="shared" si="17"/>
        <v>-88552707.650000006</v>
      </c>
      <c r="E86" s="19">
        <f t="shared" si="18"/>
        <v>-96.052864980072599</v>
      </c>
    </row>
    <row r="87" spans="1:5" ht="15" customHeight="1" x14ac:dyDescent="0.3">
      <c r="A87" s="30" t="s">
        <v>75</v>
      </c>
      <c r="B87" s="33">
        <f>+B84+B85+B86</f>
        <v>450248674</v>
      </c>
      <c r="C87" s="31">
        <v>44762809.450000003</v>
      </c>
      <c r="D87" s="31">
        <f t="shared" si="17"/>
        <v>-405485864.55000001</v>
      </c>
      <c r="E87" s="32">
        <f>+D87/B87*100</f>
        <v>-90.058202936539914</v>
      </c>
    </row>
    <row r="88" spans="1:5" ht="18" customHeight="1" x14ac:dyDescent="0.3">
      <c r="A88" s="25" t="s">
        <v>76</v>
      </c>
      <c r="B88" s="27">
        <f>+B45+B46+B68+B82+B87</f>
        <v>4594271158.1999998</v>
      </c>
      <c r="C88" s="27">
        <v>2172367241.1799998</v>
      </c>
      <c r="D88" s="27">
        <f t="shared" si="17"/>
        <v>-2421903917.02</v>
      </c>
      <c r="E88" s="28">
        <f>+D88/B88*100</f>
        <v>-52.715737352535442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0</v>
      </c>
      <c r="C91" s="18">
        <v>25652461.16</v>
      </c>
      <c r="D91" s="18">
        <f t="shared" ref="D91:D98" si="19">+C91-B91</f>
        <v>25652461.16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[2]SCF!C89</f>
        <v>720000</v>
      </c>
      <c r="C92" s="18">
        <v>0</v>
      </c>
      <c r="D92" s="18">
        <f t="shared" si="19"/>
        <v>-720000</v>
      </c>
      <c r="E92" s="19">
        <f t="shared" ref="E92:E97" si="20">IFERROR(+D92/B92*100,0)</f>
        <v>-100</v>
      </c>
    </row>
    <row r="93" spans="1:5" ht="15" customHeight="1" x14ac:dyDescent="0.3">
      <c r="A93" s="24" t="s">
        <v>80</v>
      </c>
      <c r="B93" s="18">
        <f>[2]SCF!C90</f>
        <v>20000000</v>
      </c>
      <c r="C93" s="18">
        <v>9788864.0700000003</v>
      </c>
      <c r="D93" s="18">
        <f t="shared" si="19"/>
        <v>-10211135.93</v>
      </c>
      <c r="E93" s="19">
        <f t="shared" si="20"/>
        <v>-51.055679649999995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4000000</v>
      </c>
      <c r="C97" s="18">
        <v>54909418.510000005</v>
      </c>
      <c r="D97" s="18">
        <f t="shared" si="19"/>
        <v>50909418.510000005</v>
      </c>
      <c r="E97" s="19">
        <f t="shared" si="20"/>
        <v>1272.7354627500001</v>
      </c>
    </row>
    <row r="98" spans="1:5" ht="15" customHeight="1" x14ac:dyDescent="0.3">
      <c r="A98" s="30" t="s">
        <v>85</v>
      </c>
      <c r="B98" s="33">
        <f>SUM(B91:B97)</f>
        <v>24720000</v>
      </c>
      <c r="C98" s="31">
        <v>90350743.74000001</v>
      </c>
      <c r="D98" s="31">
        <f t="shared" si="19"/>
        <v>65630743.74000001</v>
      </c>
      <c r="E98" s="32">
        <f t="shared" ref="E98" si="21">+D98/B98*100</f>
        <v>265.49653616504855</v>
      </c>
    </row>
    <row r="99" spans="1:5" ht="15" customHeight="1" x14ac:dyDescent="0.3">
      <c r="A99" s="34" t="s">
        <v>86</v>
      </c>
      <c r="B99" s="35">
        <f>+B42-B88-B98</f>
        <v>70124564</v>
      </c>
      <c r="C99" s="36">
        <v>93288958.609999895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283561855</v>
      </c>
      <c r="C100" s="18">
        <v>268143396.25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353686419</v>
      </c>
      <c r="C101" s="36">
        <v>361432354.8599999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topLeftCell="A82" zoomScaleNormal="100" workbookViewId="0">
      <selection activeCell="F82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CAGELCO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CAGELCO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2877207710</v>
      </c>
      <c r="C16" s="15">
        <v>1273492571.25</v>
      </c>
      <c r="D16" s="15">
        <f>+C16-B16</f>
        <v>-1603715138.75</v>
      </c>
      <c r="E16" s="16">
        <f t="shared" ref="E16:E42" si="0">+D16/B16*100</f>
        <v>-55.738594512177222</v>
      </c>
    </row>
    <row r="17" spans="1:5" ht="15" customHeight="1" x14ac:dyDescent="0.3">
      <c r="A17" s="17" t="s">
        <v>11</v>
      </c>
      <c r="B17" s="18">
        <f>[3]SCF!C13</f>
        <v>2403850967</v>
      </c>
      <c r="C17" s="18">
        <v>1097818479.4899998</v>
      </c>
      <c r="D17" s="18">
        <f t="shared" ref="D17:D42" si="1">+C17-B17</f>
        <v>-1306032487.5100002</v>
      </c>
      <c r="E17" s="19">
        <f t="shared" ref="E17:E18" si="2">IFERROR(+D17/B17*100,0)</f>
        <v>-54.330842695290947</v>
      </c>
    </row>
    <row r="18" spans="1:5" ht="15" customHeight="1" x14ac:dyDescent="0.3">
      <c r="A18" s="17" t="s">
        <v>12</v>
      </c>
      <c r="B18" s="18">
        <f>[3]SCF!C14</f>
        <v>93562773</v>
      </c>
      <c r="C18" s="18">
        <v>41084510.199999996</v>
      </c>
      <c r="D18" s="18">
        <f t="shared" si="1"/>
        <v>-52478262.800000004</v>
      </c>
      <c r="E18" s="19">
        <f t="shared" si="2"/>
        <v>-56.088827978623513</v>
      </c>
    </row>
    <row r="19" spans="1:5" ht="15" customHeight="1" x14ac:dyDescent="0.3">
      <c r="A19" s="20" t="s">
        <v>13</v>
      </c>
      <c r="B19" s="15">
        <f>[3]SCF!C15</f>
        <v>43452197</v>
      </c>
      <c r="C19" s="21">
        <v>20921148.629999999</v>
      </c>
      <c r="D19" s="21">
        <f t="shared" si="1"/>
        <v>-22531048.370000001</v>
      </c>
      <c r="E19" s="22">
        <f t="shared" si="0"/>
        <v>-51.852495214453718</v>
      </c>
    </row>
    <row r="20" spans="1:5" ht="15" customHeight="1" x14ac:dyDescent="0.3">
      <c r="A20" s="23" t="s">
        <v>14</v>
      </c>
      <c r="B20" s="18">
        <f>[3]SCF!C16</f>
        <v>43452197</v>
      </c>
      <c r="C20" s="18">
        <v>17121309</v>
      </c>
      <c r="D20" s="18">
        <f t="shared" si="1"/>
        <v>-26330888</v>
      </c>
      <c r="E20" s="19">
        <f t="shared" ref="E20:E28" si="3">IFERROR(+D20/B20*100,0)</f>
        <v>-60.597368643983643</v>
      </c>
    </row>
    <row r="21" spans="1:5" ht="15" customHeight="1" x14ac:dyDescent="0.3">
      <c r="A21" s="23" t="s">
        <v>15</v>
      </c>
      <c r="B21" s="18">
        <f>[3]SCF!C17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[3]SCF!C18</f>
        <v>0</v>
      </c>
      <c r="C22" s="18">
        <v>43.15</v>
      </c>
      <c r="D22" s="18">
        <f t="shared" si="1"/>
        <v>43.15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7021.45</v>
      </c>
      <c r="D23" s="18">
        <f t="shared" si="1"/>
        <v>7021.45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0</v>
      </c>
      <c r="C24" s="18">
        <v>3792775.0300000003</v>
      </c>
      <c r="D24" s="18">
        <f t="shared" si="1"/>
        <v>3792775.0300000003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19724824</v>
      </c>
      <c r="C26" s="18">
        <v>195140.02</v>
      </c>
      <c r="D26" s="18">
        <f t="shared" si="1"/>
        <v>-19529683.98</v>
      </c>
      <c r="E26" s="19">
        <f t="shared" si="3"/>
        <v>-99.010688156203571</v>
      </c>
    </row>
    <row r="27" spans="1:5" ht="15" customHeight="1" x14ac:dyDescent="0.3">
      <c r="A27" s="17" t="s">
        <v>21</v>
      </c>
      <c r="B27" s="18">
        <f>[3]SCF!C23</f>
        <v>284216829</v>
      </c>
      <c r="C27" s="18">
        <v>109728330.65000001</v>
      </c>
      <c r="D27" s="18">
        <f t="shared" si="1"/>
        <v>-174488498.34999999</v>
      </c>
      <c r="E27" s="19">
        <f t="shared" si="3"/>
        <v>-61.392739819076645</v>
      </c>
    </row>
    <row r="28" spans="1:5" ht="15" customHeight="1" x14ac:dyDescent="0.3">
      <c r="A28" s="17" t="s">
        <v>22</v>
      </c>
      <c r="B28" s="18">
        <f>[3]SCF!C24</f>
        <v>32400120</v>
      </c>
      <c r="C28" s="18">
        <v>3744962.2600000002</v>
      </c>
      <c r="D28" s="18">
        <f t="shared" si="1"/>
        <v>-28655157.739999998</v>
      </c>
      <c r="E28" s="19">
        <f t="shared" si="3"/>
        <v>-88.441517315367975</v>
      </c>
    </row>
    <row r="29" spans="1:5" ht="15" customHeight="1" x14ac:dyDescent="0.3">
      <c r="A29" s="14" t="s">
        <v>23</v>
      </c>
      <c r="B29" s="15">
        <f>[3]SCF!C25</f>
        <v>62680000</v>
      </c>
      <c r="C29" s="15">
        <v>67292616.480000004</v>
      </c>
      <c r="D29" s="15">
        <f t="shared" si="1"/>
        <v>4612616.4800000042</v>
      </c>
      <c r="E29" s="16">
        <f t="shared" si="0"/>
        <v>7.3589924696873075</v>
      </c>
    </row>
    <row r="30" spans="1:5" ht="15" customHeight="1" x14ac:dyDescent="0.3">
      <c r="A30" s="17" t="s">
        <v>24</v>
      </c>
      <c r="B30" s="18">
        <f>[3]SCF!C26</f>
        <v>42680000</v>
      </c>
      <c r="C30" s="18">
        <v>26482039.48</v>
      </c>
      <c r="D30" s="18">
        <f t="shared" si="1"/>
        <v>-16197960.52</v>
      </c>
      <c r="E30" s="19">
        <f t="shared" ref="E30:E32" si="4">IFERROR(+D30/B30*100,0)</f>
        <v>-37.952109934395502</v>
      </c>
    </row>
    <row r="31" spans="1:5" ht="15" customHeight="1" x14ac:dyDescent="0.3">
      <c r="A31" s="17" t="s">
        <v>25</v>
      </c>
      <c r="B31" s="18">
        <f>[3]SCF!C27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[3]SCF!C28</f>
        <v>20000000</v>
      </c>
      <c r="C32" s="18">
        <v>40810577</v>
      </c>
      <c r="D32" s="18">
        <f t="shared" si="1"/>
        <v>20810577</v>
      </c>
      <c r="E32" s="19">
        <f t="shared" si="4"/>
        <v>104.052885</v>
      </c>
    </row>
    <row r="33" spans="1:5" x14ac:dyDescent="0.3">
      <c r="A33" s="14" t="s">
        <v>27</v>
      </c>
      <c r="B33" s="15">
        <f>[3]SCF!C29</f>
        <v>201017454</v>
      </c>
      <c r="C33" s="15">
        <v>0</v>
      </c>
      <c r="D33" s="15">
        <f t="shared" si="1"/>
        <v>-201017454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201017454</v>
      </c>
      <c r="C34" s="18">
        <v>0</v>
      </c>
      <c r="D34" s="18">
        <f t="shared" si="1"/>
        <v>-201017454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115690058</v>
      </c>
      <c r="C38" s="18">
        <v>0</v>
      </c>
      <c r="D38" s="18">
        <f t="shared" si="1"/>
        <v>-115690058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30000000</v>
      </c>
      <c r="C40" s="18">
        <v>-5000000</v>
      </c>
      <c r="D40" s="18">
        <f t="shared" si="1"/>
        <v>-35000000</v>
      </c>
      <c r="E40" s="19">
        <f t="shared" si="5"/>
        <v>-116.66666666666667</v>
      </c>
    </row>
    <row r="41" spans="1:5" ht="15" customHeight="1" x14ac:dyDescent="0.3">
      <c r="A41" s="24" t="s">
        <v>35</v>
      </c>
      <c r="B41" s="18">
        <f>[3]SCF!C37</f>
        <v>0</v>
      </c>
      <c r="C41" s="18">
        <v>32711395.270000003</v>
      </c>
      <c r="D41" s="18">
        <f t="shared" si="1"/>
        <v>32711395.270000003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3286595222</v>
      </c>
      <c r="C42" s="27">
        <v>1368496583</v>
      </c>
      <c r="D42" s="27">
        <f t="shared" si="1"/>
        <v>-1918098639</v>
      </c>
      <c r="E42" s="28">
        <f t="shared" si="0"/>
        <v>-58.361267799591531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2139005778</v>
      </c>
      <c r="C45" s="18">
        <v>1040943978.4100001</v>
      </c>
      <c r="D45" s="18">
        <f>C45-B45</f>
        <v>-1098061799.5899999</v>
      </c>
      <c r="E45" s="19">
        <f>IFERROR(+D45/B45*100,0)</f>
        <v>-51.335148828662959</v>
      </c>
    </row>
    <row r="46" spans="1:5" ht="15" customHeight="1" x14ac:dyDescent="0.3">
      <c r="A46" s="14" t="s">
        <v>39</v>
      </c>
      <c r="B46" s="15">
        <f>[3]SCF!C42</f>
        <v>270297948</v>
      </c>
      <c r="C46" s="15">
        <v>126061161.24999997</v>
      </c>
      <c r="D46" s="15">
        <f t="shared" ref="D46:D61" si="6">+B46-C46</f>
        <v>144236786.75000003</v>
      </c>
      <c r="E46" s="16">
        <f t="shared" ref="E46" si="7">+D46/B46*100</f>
        <v>53.36214640815551</v>
      </c>
    </row>
    <row r="47" spans="1:5" ht="15" customHeight="1" x14ac:dyDescent="0.3">
      <c r="A47" s="17" t="s">
        <v>40</v>
      </c>
      <c r="B47" s="18">
        <f>[3]SCF!C43</f>
        <v>140005311</v>
      </c>
      <c r="C47" s="18">
        <v>66287361.189999998</v>
      </c>
      <c r="D47" s="18">
        <f t="shared" si="6"/>
        <v>73717949.810000002</v>
      </c>
      <c r="E47" s="19">
        <f t="shared" ref="E47:E61" si="8">IFERROR(+D47/B47*100,0)</f>
        <v>52.653680980716508</v>
      </c>
    </row>
    <row r="48" spans="1:5" ht="15" customHeight="1" x14ac:dyDescent="0.3">
      <c r="A48" s="17" t="s">
        <v>41</v>
      </c>
      <c r="B48" s="18">
        <f>[3]SCF!C44</f>
        <v>10789680</v>
      </c>
      <c r="C48" s="18">
        <v>5900744.6099999994</v>
      </c>
      <c r="D48" s="18">
        <f t="shared" si="6"/>
        <v>4888935.3900000006</v>
      </c>
      <c r="E48" s="19">
        <f t="shared" si="8"/>
        <v>45.311217663545172</v>
      </c>
    </row>
    <row r="49" spans="1:5" ht="15" customHeight="1" x14ac:dyDescent="0.3">
      <c r="A49" s="17" t="s">
        <v>42</v>
      </c>
      <c r="B49" s="18">
        <f>[3]SCF!C45</f>
        <v>19723000</v>
      </c>
      <c r="C49" s="18">
        <v>20799266.460000001</v>
      </c>
      <c r="D49" s="18">
        <f t="shared" si="6"/>
        <v>-1076266.4600000009</v>
      </c>
      <c r="E49" s="19">
        <f t="shared" si="8"/>
        <v>-5.4569105105714186</v>
      </c>
    </row>
    <row r="50" spans="1:5" ht="15" customHeight="1" x14ac:dyDescent="0.3">
      <c r="A50" s="17" t="s">
        <v>43</v>
      </c>
      <c r="B50" s="18">
        <f>[3]SCF!C46</f>
        <v>6144618</v>
      </c>
      <c r="C50" s="18">
        <v>2377885.16</v>
      </c>
      <c r="D50" s="18">
        <f t="shared" si="6"/>
        <v>3766732.84</v>
      </c>
      <c r="E50" s="19">
        <f t="shared" si="8"/>
        <v>61.301334598831033</v>
      </c>
    </row>
    <row r="51" spans="1:5" ht="15" customHeight="1" x14ac:dyDescent="0.3">
      <c r="A51" s="17" t="s">
        <v>44</v>
      </c>
      <c r="B51" s="18">
        <f>[3]SCF!C47</f>
        <v>4692059</v>
      </c>
      <c r="C51" s="18">
        <v>2220522.3199999998</v>
      </c>
      <c r="D51" s="18">
        <f t="shared" si="6"/>
        <v>2471536.6800000002</v>
      </c>
      <c r="E51" s="19">
        <f t="shared" si="8"/>
        <v>52.674884949230183</v>
      </c>
    </row>
    <row r="52" spans="1:5" x14ac:dyDescent="0.3">
      <c r="A52" s="17" t="s">
        <v>45</v>
      </c>
      <c r="B52" s="18">
        <f>[3]SCF!C48</f>
        <v>3872350</v>
      </c>
      <c r="C52" s="18">
        <v>1556184.8199999998</v>
      </c>
      <c r="D52" s="18">
        <f t="shared" si="6"/>
        <v>2316165.1800000002</v>
      </c>
      <c r="E52" s="19">
        <f t="shared" si="8"/>
        <v>59.812908957093249</v>
      </c>
    </row>
    <row r="53" spans="1:5" ht="15" customHeight="1" x14ac:dyDescent="0.3">
      <c r="A53" s="17" t="s">
        <v>46</v>
      </c>
      <c r="B53" s="18">
        <f>[3]SCF!C49</f>
        <v>23923900</v>
      </c>
      <c r="C53" s="18">
        <v>6288506.7200000007</v>
      </c>
      <c r="D53" s="18">
        <f t="shared" si="6"/>
        <v>17635393.280000001</v>
      </c>
      <c r="E53" s="19">
        <f t="shared" si="8"/>
        <v>73.714541859813835</v>
      </c>
    </row>
    <row r="54" spans="1:5" ht="15" customHeight="1" x14ac:dyDescent="0.3">
      <c r="A54" s="17" t="s">
        <v>47</v>
      </c>
      <c r="B54" s="18">
        <f>[3]SCF!C50</f>
        <v>7357000</v>
      </c>
      <c r="C54" s="18">
        <v>2919271.9000000004</v>
      </c>
      <c r="D54" s="18">
        <f t="shared" si="6"/>
        <v>4437728.0999999996</v>
      </c>
      <c r="E54" s="19">
        <f t="shared" si="8"/>
        <v>60.319805627293732</v>
      </c>
    </row>
    <row r="55" spans="1:5" ht="15" customHeight="1" x14ac:dyDescent="0.3">
      <c r="A55" s="17" t="s">
        <v>48</v>
      </c>
      <c r="B55" s="18">
        <f>[3]SCF!C51</f>
        <v>2880000</v>
      </c>
      <c r="C55" s="18">
        <v>1059439.76</v>
      </c>
      <c r="D55" s="18">
        <f t="shared" si="6"/>
        <v>1820560.24</v>
      </c>
      <c r="E55" s="19">
        <f t="shared" si="8"/>
        <v>63.213897222222229</v>
      </c>
    </row>
    <row r="56" spans="1:5" ht="15" customHeight="1" x14ac:dyDescent="0.3">
      <c r="A56" s="17" t="s">
        <v>49</v>
      </c>
      <c r="B56" s="18">
        <f>[3]SCF!C52</f>
        <v>3324000</v>
      </c>
      <c r="C56" s="18">
        <v>1450000</v>
      </c>
      <c r="D56" s="18">
        <f t="shared" si="6"/>
        <v>1874000</v>
      </c>
      <c r="E56" s="19">
        <f t="shared" si="8"/>
        <v>56.377858002406747</v>
      </c>
    </row>
    <row r="57" spans="1:5" ht="15" customHeight="1" x14ac:dyDescent="0.3">
      <c r="A57" s="17" t="s">
        <v>50</v>
      </c>
      <c r="B57" s="18">
        <f>[3]SCF!C53</f>
        <v>8148000</v>
      </c>
      <c r="C57" s="18">
        <v>4152400.8</v>
      </c>
      <c r="D57" s="18">
        <f t="shared" si="6"/>
        <v>3995599.2</v>
      </c>
      <c r="E57" s="19">
        <f t="shared" si="8"/>
        <v>49.037790868924894</v>
      </c>
    </row>
    <row r="58" spans="1:5" ht="15" customHeight="1" x14ac:dyDescent="0.3">
      <c r="A58" s="17" t="s">
        <v>51</v>
      </c>
      <c r="B58" s="18">
        <f>[3]SCF!C54</f>
        <v>3360180</v>
      </c>
      <c r="C58" s="18">
        <v>984496.5</v>
      </c>
      <c r="D58" s="18">
        <f t="shared" si="6"/>
        <v>2375683.5</v>
      </c>
      <c r="E58" s="19">
        <f t="shared" si="8"/>
        <v>70.701078513651055</v>
      </c>
    </row>
    <row r="59" spans="1:5" ht="15" customHeight="1" x14ac:dyDescent="0.3">
      <c r="A59" s="17" t="s">
        <v>52</v>
      </c>
      <c r="B59" s="18">
        <f>[3]SCF!C55</f>
        <v>30147850</v>
      </c>
      <c r="C59" s="18">
        <v>8743424.3900000006</v>
      </c>
      <c r="D59" s="18">
        <f t="shared" si="6"/>
        <v>21404425.609999999</v>
      </c>
      <c r="E59" s="19">
        <f t="shared" si="8"/>
        <v>70.998182656474668</v>
      </c>
    </row>
    <row r="60" spans="1:5" ht="15" customHeight="1" x14ac:dyDescent="0.3">
      <c r="A60" s="17" t="s">
        <v>53</v>
      </c>
      <c r="B60" s="18">
        <f>[3]SCF!C56</f>
        <v>2000000</v>
      </c>
      <c r="C60" s="18">
        <v>618718.88</v>
      </c>
      <c r="D60" s="18">
        <f t="shared" si="6"/>
        <v>1381281.12</v>
      </c>
      <c r="E60" s="19">
        <f t="shared" si="8"/>
        <v>69.064056000000008</v>
      </c>
    </row>
    <row r="61" spans="1:5" ht="15" customHeight="1" x14ac:dyDescent="0.3">
      <c r="A61" s="17" t="s">
        <v>54</v>
      </c>
      <c r="B61" s="18">
        <f>[3]SCF!C57</f>
        <v>3930000</v>
      </c>
      <c r="C61" s="18">
        <v>702937.74</v>
      </c>
      <c r="D61" s="18">
        <f t="shared" si="6"/>
        <v>3227062.26</v>
      </c>
      <c r="E61" s="19">
        <f t="shared" si="8"/>
        <v>82.113543511450374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49005831</v>
      </c>
      <c r="C63" s="18">
        <v>22020344</v>
      </c>
      <c r="D63" s="18">
        <f t="shared" ref="D63:D67" si="9">C63-B63</f>
        <v>-26985487</v>
      </c>
      <c r="E63" s="19">
        <f t="shared" ref="E63:E67" si="10">IFERROR(+D63/B63*100,0)</f>
        <v>-55.065869610495945</v>
      </c>
    </row>
    <row r="64" spans="1:5" x14ac:dyDescent="0.3">
      <c r="A64" s="24" t="s">
        <v>57</v>
      </c>
      <c r="B64" s="18">
        <f>[3]SCF!C61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[3]SCF!C62</f>
        <v>9182830</v>
      </c>
      <c r="C65" s="18">
        <v>5054613.43</v>
      </c>
      <c r="D65" s="18">
        <f t="shared" si="9"/>
        <v>-4128216.5700000003</v>
      </c>
      <c r="E65" s="19">
        <f t="shared" si="10"/>
        <v>-44.955820482356749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5000000</v>
      </c>
      <c r="C67" s="18">
        <v>4977972.1400000006</v>
      </c>
      <c r="D67" s="18">
        <f t="shared" si="9"/>
        <v>-22027.859999999404</v>
      </c>
      <c r="E67" s="19">
        <f t="shared" si="10"/>
        <v>-0.4405571999999881</v>
      </c>
    </row>
    <row r="68" spans="1:5" ht="15" customHeight="1" x14ac:dyDescent="0.3">
      <c r="A68" s="30" t="s">
        <v>61</v>
      </c>
      <c r="B68" s="15">
        <f>+B63+B64+B65+B66+B67</f>
        <v>63188661</v>
      </c>
      <c r="C68" s="31">
        <v>32052929.57</v>
      </c>
      <c r="D68" s="31">
        <f t="shared" ref="D68" si="11">+C68-B68</f>
        <v>-31135731.43</v>
      </c>
      <c r="E68" s="32">
        <f t="shared" ref="E68" si="12">+D68/B68*100</f>
        <v>-49.274238347921312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43452197</v>
      </c>
      <c r="C70" s="15">
        <v>19147292.370000001</v>
      </c>
      <c r="D70" s="15">
        <f t="shared" ref="D70:D82" si="13">+C70-B70</f>
        <v>-24304904.629999999</v>
      </c>
      <c r="E70" s="16">
        <f t="shared" ref="E70:E82" si="14">+D70/B70*100</f>
        <v>-55.934811834715745</v>
      </c>
    </row>
    <row r="71" spans="1:5" ht="15" customHeight="1" x14ac:dyDescent="0.3">
      <c r="A71" s="17" t="s">
        <v>14</v>
      </c>
      <c r="B71" s="18">
        <f>[3]SCF!C68</f>
        <v>43452197</v>
      </c>
      <c r="C71" s="18">
        <v>15549377.370000001</v>
      </c>
      <c r="D71" s="18">
        <f t="shared" si="13"/>
        <v>-27902819.629999999</v>
      </c>
      <c r="E71" s="19">
        <f t="shared" ref="E71:E81" si="15">IFERROR(+D71/B71*100,0)</f>
        <v>-64.214980038868916</v>
      </c>
    </row>
    <row r="72" spans="1:5" ht="15" customHeight="1" x14ac:dyDescent="0.3">
      <c r="A72" s="17" t="s">
        <v>15</v>
      </c>
      <c r="B72" s="18">
        <f>[3]SCF!C69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[3]SCF!C70</f>
        <v>0</v>
      </c>
      <c r="C73" s="18">
        <v>11.49</v>
      </c>
      <c r="D73" s="18">
        <f t="shared" si="13"/>
        <v>11.49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6132.6</v>
      </c>
      <c r="D74" s="18">
        <f t="shared" si="13"/>
        <v>6132.6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0</v>
      </c>
      <c r="C75" s="18">
        <v>3591770.91</v>
      </c>
      <c r="D75" s="18">
        <f t="shared" si="13"/>
        <v>3591770.91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19724824</v>
      </c>
      <c r="C77" s="18">
        <v>478955.26</v>
      </c>
      <c r="D77" s="18">
        <f t="shared" ref="D77:D81" si="16">C77-B77</f>
        <v>-19245868.739999998</v>
      </c>
      <c r="E77" s="19">
        <f t="shared" si="15"/>
        <v>-97.571814785267534</v>
      </c>
    </row>
    <row r="78" spans="1:5" x14ac:dyDescent="0.3">
      <c r="A78" s="24" t="s">
        <v>66</v>
      </c>
      <c r="B78" s="18">
        <f>[3]SCF!C75</f>
        <v>284216829</v>
      </c>
      <c r="C78" s="18">
        <v>429069.63</v>
      </c>
      <c r="D78" s="18">
        <f t="shared" si="16"/>
        <v>-283787759.37</v>
      </c>
      <c r="E78" s="19">
        <f t="shared" si="15"/>
        <v>-99.849034403940934</v>
      </c>
    </row>
    <row r="79" spans="1:5" ht="15" customHeight="1" x14ac:dyDescent="0.3">
      <c r="A79" s="24" t="s">
        <v>67</v>
      </c>
      <c r="B79" s="18">
        <f>[3]SCF!C76</f>
        <v>32400120</v>
      </c>
      <c r="C79" s="18">
        <v>3545831.9099999997</v>
      </c>
      <c r="D79" s="18">
        <f t="shared" si="16"/>
        <v>-28854288.09</v>
      </c>
      <c r="E79" s="19">
        <f t="shared" si="15"/>
        <v>-89.05611488475968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3700000</v>
      </c>
      <c r="C81" s="18">
        <v>0</v>
      </c>
      <c r="D81" s="18">
        <f t="shared" si="16"/>
        <v>-3700000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383493970</v>
      </c>
      <c r="C82" s="31">
        <v>23601149.170000002</v>
      </c>
      <c r="D82" s="31">
        <f t="shared" si="13"/>
        <v>-359892820.82999998</v>
      </c>
      <c r="E82" s="32">
        <f t="shared" si="14"/>
        <v>-93.84575742612067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115690058</v>
      </c>
      <c r="C84" s="18">
        <v>1000</v>
      </c>
      <c r="D84" s="18">
        <f t="shared" ref="D84:D88" si="17">+C84-B84</f>
        <v>-115689058</v>
      </c>
      <c r="E84" s="19">
        <f t="shared" ref="E84:E86" si="18">IFERROR(+D84/B84*100,0)</f>
        <v>-99.999135621489614</v>
      </c>
    </row>
    <row r="85" spans="1:5" ht="15" customHeight="1" x14ac:dyDescent="0.3">
      <c r="A85" s="24" t="s">
        <v>73</v>
      </c>
      <c r="B85" s="18">
        <f>[3]SCF!C82</f>
        <v>273756851</v>
      </c>
      <c r="C85" s="18">
        <v>31924230.540000003</v>
      </c>
      <c r="D85" s="18">
        <f t="shared" si="17"/>
        <v>-241832620.46000001</v>
      </c>
      <c r="E85" s="19">
        <f t="shared" si="18"/>
        <v>-88.338472471689855</v>
      </c>
    </row>
    <row r="86" spans="1:5" ht="15" customHeight="1" x14ac:dyDescent="0.3">
      <c r="A86" s="24" t="s">
        <v>74</v>
      </c>
      <c r="B86" s="18">
        <f>[3]SCF!C83</f>
        <v>41669195</v>
      </c>
      <c r="C86" s="18">
        <v>16651072.25</v>
      </c>
      <c r="D86" s="18">
        <f t="shared" si="17"/>
        <v>-25018122.75</v>
      </c>
      <c r="E86" s="19">
        <f t="shared" si="18"/>
        <v>-60.039851381818153</v>
      </c>
    </row>
    <row r="87" spans="1:5" ht="15" customHeight="1" x14ac:dyDescent="0.3">
      <c r="A87" s="30" t="s">
        <v>75</v>
      </c>
      <c r="B87" s="33">
        <f>+B84+B85+B86</f>
        <v>431116104</v>
      </c>
      <c r="C87" s="31">
        <v>48576302.790000007</v>
      </c>
      <c r="D87" s="31">
        <f t="shared" si="17"/>
        <v>-382539801.20999998</v>
      </c>
      <c r="E87" s="32">
        <f>+D87/B87*100</f>
        <v>-88.732431393933737</v>
      </c>
    </row>
    <row r="88" spans="1:5" ht="18" customHeight="1" x14ac:dyDescent="0.3">
      <c r="A88" s="25" t="s">
        <v>76</v>
      </c>
      <c r="B88" s="27">
        <f>+B45+B46+B68+B82+B87</f>
        <v>3287102461</v>
      </c>
      <c r="C88" s="27">
        <v>1271235521.1900001</v>
      </c>
      <c r="D88" s="27">
        <f t="shared" si="17"/>
        <v>-2015866939.8099999</v>
      </c>
      <c r="E88" s="28">
        <f>+D88/B88*100</f>
        <v>-61.32656233650637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0</v>
      </c>
      <c r="C91" s="18">
        <v>45063441</v>
      </c>
      <c r="D91" s="18">
        <f t="shared" ref="D91:D98" si="19">+C91-B91</f>
        <v>45063441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51000000</v>
      </c>
      <c r="C93" s="18">
        <v>41280147.450000003</v>
      </c>
      <c r="D93" s="18">
        <f t="shared" si="19"/>
        <v>-9719852.549999997</v>
      </c>
      <c r="E93" s="19">
        <f t="shared" si="20"/>
        <v>-19.0585344117647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3419397.84</v>
      </c>
      <c r="D97" s="18">
        <f t="shared" si="19"/>
        <v>3419397.84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51000000</v>
      </c>
      <c r="C98" s="31">
        <v>89762986.290000007</v>
      </c>
      <c r="D98" s="31">
        <f t="shared" si="19"/>
        <v>38762986.290000007</v>
      </c>
      <c r="E98" s="32">
        <f t="shared" ref="E98" si="21">+D98/B98*100</f>
        <v>76.005855470588244</v>
      </c>
    </row>
    <row r="99" spans="1:5" ht="15" customHeight="1" x14ac:dyDescent="0.3">
      <c r="A99" s="34" t="s">
        <v>86</v>
      </c>
      <c r="B99" s="35">
        <f>+B42-B88-B98</f>
        <v>-51507239</v>
      </c>
      <c r="C99" s="36">
        <v>7498075.5199999362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269270334</v>
      </c>
      <c r="C100" s="18">
        <v>245745677.94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217763095</v>
      </c>
      <c r="C101" s="36">
        <v>253243753.45999992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topLeftCell="D88" zoomScaleNormal="100" workbookViewId="0">
      <selection activeCell="F88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ISELCO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ISELCO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5578779824.79</v>
      </c>
      <c r="C16" s="15">
        <v>2954906052.9399996</v>
      </c>
      <c r="D16" s="15">
        <f>+C16-B16</f>
        <v>-2623873771.8500004</v>
      </c>
      <c r="E16" s="16">
        <f t="shared" ref="E16:E42" si="0">+D16/B16*100</f>
        <v>-47.033112154569928</v>
      </c>
    </row>
    <row r="17" spans="1:5" ht="15" customHeight="1" x14ac:dyDescent="0.3">
      <c r="A17" s="17" t="s">
        <v>11</v>
      </c>
      <c r="B17" s="18">
        <f>[4]SCF!C13</f>
        <v>5131573624</v>
      </c>
      <c r="C17" s="18">
        <v>2562723875.3999996</v>
      </c>
      <c r="D17" s="18">
        <f t="shared" ref="D17:D42" si="1">+C17-B17</f>
        <v>-2568849748.6000004</v>
      </c>
      <c r="E17" s="19">
        <f t="shared" ref="E17:E18" si="2">IFERROR(+D17/B17*100,0)</f>
        <v>-50.059688057200923</v>
      </c>
    </row>
    <row r="18" spans="1:5" ht="15" customHeight="1" x14ac:dyDescent="0.3">
      <c r="A18" s="17" t="s">
        <v>12</v>
      </c>
      <c r="B18" s="18">
        <f>[4]SCF!C14</f>
        <v>112648003</v>
      </c>
      <c r="C18" s="18">
        <v>50606560.230000004</v>
      </c>
      <c r="D18" s="18">
        <f t="shared" si="1"/>
        <v>-62041442.769999996</v>
      </c>
      <c r="E18" s="19">
        <f t="shared" si="2"/>
        <v>-55.075492789694636</v>
      </c>
    </row>
    <row r="19" spans="1:5" ht="15" customHeight="1" x14ac:dyDescent="0.3">
      <c r="A19" s="20" t="s">
        <v>13</v>
      </c>
      <c r="B19" s="15">
        <f>[4]SCF!C15</f>
        <v>207639474.69999999</v>
      </c>
      <c r="C19" s="21">
        <v>63713725.349999994</v>
      </c>
      <c r="D19" s="21">
        <f t="shared" si="1"/>
        <v>-143925749.34999999</v>
      </c>
      <c r="E19" s="22">
        <f t="shared" si="0"/>
        <v>-69.315215499338763</v>
      </c>
    </row>
    <row r="20" spans="1:5" ht="15" customHeight="1" x14ac:dyDescent="0.3">
      <c r="A20" s="23" t="s">
        <v>14</v>
      </c>
      <c r="B20" s="18">
        <f>[4]SCF!C16</f>
        <v>90147384.099999994</v>
      </c>
      <c r="C20" s="18">
        <v>35407719.199999996</v>
      </c>
      <c r="D20" s="18">
        <f t="shared" si="1"/>
        <v>-54739664.899999999</v>
      </c>
      <c r="E20" s="19">
        <f t="shared" ref="E20:E28" si="3">IFERROR(+D20/B20*100,0)</f>
        <v>-60.722410801491023</v>
      </c>
    </row>
    <row r="21" spans="1:5" ht="15" customHeight="1" x14ac:dyDescent="0.3">
      <c r="A21" s="23" t="s">
        <v>15</v>
      </c>
      <c r="B21" s="18">
        <f>[4]SCF!C17</f>
        <v>0</v>
      </c>
      <c r="C21" s="18">
        <v>2893382.5700000003</v>
      </c>
      <c r="D21" s="18">
        <f t="shared" si="1"/>
        <v>2893382.5700000003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[4]SCF!C18</f>
        <v>0</v>
      </c>
      <c r="C22" s="18">
        <v>1896.9</v>
      </c>
      <c r="D22" s="18">
        <f t="shared" si="1"/>
        <v>1896.9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31187.16</v>
      </c>
      <c r="D23" s="18">
        <f t="shared" si="1"/>
        <v>31187.16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21435044.66</v>
      </c>
      <c r="C24" s="18">
        <v>9809926.4199999999</v>
      </c>
      <c r="D24" s="18">
        <f t="shared" si="1"/>
        <v>-11625118.24</v>
      </c>
      <c r="E24" s="19">
        <f t="shared" si="3"/>
        <v>-54.23416850487682</v>
      </c>
    </row>
    <row r="25" spans="1:5" ht="15" customHeight="1" x14ac:dyDescent="0.3">
      <c r="A25" s="23" t="s">
        <v>19</v>
      </c>
      <c r="B25" s="18">
        <f>[4]SCF!C21</f>
        <v>96057045.939999998</v>
      </c>
      <c r="C25" s="18">
        <v>15569613.1</v>
      </c>
      <c r="D25" s="18">
        <f t="shared" si="1"/>
        <v>-80487432.840000004</v>
      </c>
      <c r="E25" s="19">
        <f t="shared" si="3"/>
        <v>-83.791284702087111</v>
      </c>
    </row>
    <row r="26" spans="1:5" ht="15" customHeight="1" x14ac:dyDescent="0.3">
      <c r="A26" s="17" t="s">
        <v>20</v>
      </c>
      <c r="B26" s="18">
        <f>[4]SCF!C22</f>
        <v>49230488.090000004</v>
      </c>
      <c r="C26" s="18">
        <v>830032.45</v>
      </c>
      <c r="D26" s="18">
        <f t="shared" si="1"/>
        <v>-48400455.640000001</v>
      </c>
      <c r="E26" s="19">
        <f t="shared" si="3"/>
        <v>-98.313986957670224</v>
      </c>
    </row>
    <row r="27" spans="1:5" ht="15" customHeight="1" x14ac:dyDescent="0.3">
      <c r="A27" s="17" t="s">
        <v>21</v>
      </c>
      <c r="B27" s="18">
        <f>[4]SCF!C23</f>
        <v>61131726</v>
      </c>
      <c r="C27" s="18">
        <v>271049667.21000004</v>
      </c>
      <c r="D27" s="18">
        <f t="shared" si="1"/>
        <v>209917941.21000004</v>
      </c>
      <c r="E27" s="19">
        <f t="shared" si="3"/>
        <v>343.38624957194901</v>
      </c>
    </row>
    <row r="28" spans="1:5" ht="15" customHeight="1" x14ac:dyDescent="0.3">
      <c r="A28" s="17" t="s">
        <v>22</v>
      </c>
      <c r="B28" s="18">
        <f>[4]SCF!C24</f>
        <v>16556509</v>
      </c>
      <c r="C28" s="18">
        <v>5982192.3000000007</v>
      </c>
      <c r="D28" s="18">
        <f t="shared" si="1"/>
        <v>-10574316.699999999</v>
      </c>
      <c r="E28" s="19">
        <f t="shared" si="3"/>
        <v>-63.868033412116041</v>
      </c>
    </row>
    <row r="29" spans="1:5" ht="15" customHeight="1" x14ac:dyDescent="0.3">
      <c r="A29" s="14" t="s">
        <v>23</v>
      </c>
      <c r="B29" s="15">
        <f>[4]SCF!C25</f>
        <v>17793574</v>
      </c>
      <c r="C29" s="15">
        <v>18158399.5</v>
      </c>
      <c r="D29" s="15">
        <f t="shared" si="1"/>
        <v>364825.5</v>
      </c>
      <c r="E29" s="16">
        <f t="shared" si="0"/>
        <v>2.0503216498270671</v>
      </c>
    </row>
    <row r="30" spans="1:5" ht="15" customHeight="1" x14ac:dyDescent="0.3">
      <c r="A30" s="17" t="s">
        <v>24</v>
      </c>
      <c r="B30" s="18">
        <f>[4]SCF!C26</f>
        <v>17793574</v>
      </c>
      <c r="C30" s="18">
        <v>3361015.2</v>
      </c>
      <c r="D30" s="18">
        <f t="shared" si="1"/>
        <v>-14432558.800000001</v>
      </c>
      <c r="E30" s="19">
        <f t="shared" ref="E30:E32" si="4">IFERROR(+D30/B30*100,0)</f>
        <v>-81.111073019956535</v>
      </c>
    </row>
    <row r="31" spans="1:5" ht="15" customHeight="1" x14ac:dyDescent="0.3">
      <c r="A31" s="17" t="s">
        <v>25</v>
      </c>
      <c r="B31" s="18">
        <f>[4]SCF!C27</f>
        <v>0</v>
      </c>
      <c r="C31" s="18">
        <v>254973.16000000003</v>
      </c>
      <c r="D31" s="18">
        <f t="shared" si="1"/>
        <v>254973.16000000003</v>
      </c>
      <c r="E31" s="19">
        <f t="shared" si="4"/>
        <v>0</v>
      </c>
    </row>
    <row r="32" spans="1:5" x14ac:dyDescent="0.3">
      <c r="A32" s="17" t="s">
        <v>26</v>
      </c>
      <c r="B32" s="18">
        <f>[4]SCF!C28</f>
        <v>0</v>
      </c>
      <c r="C32" s="18">
        <v>14542411.139999999</v>
      </c>
      <c r="D32" s="18">
        <f t="shared" si="1"/>
        <v>14542411.139999999</v>
      </c>
      <c r="E32" s="19">
        <f t="shared" si="4"/>
        <v>0</v>
      </c>
    </row>
    <row r="33" spans="1:5" x14ac:dyDescent="0.3">
      <c r="A33" s="14" t="s">
        <v>27</v>
      </c>
      <c r="B33" s="15">
        <f>[4]SCF!C29</f>
        <v>237977053</v>
      </c>
      <c r="C33" s="15">
        <v>0</v>
      </c>
      <c r="D33" s="15">
        <f t="shared" si="1"/>
        <v>-237977053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[4]SCF!C30</f>
        <v>127497053</v>
      </c>
      <c r="C34" s="18">
        <v>0</v>
      </c>
      <c r="D34" s="18">
        <f t="shared" si="1"/>
        <v>-127497053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[4]SCF!C31</f>
        <v>100000000</v>
      </c>
      <c r="C35" s="18">
        <v>0</v>
      </c>
      <c r="D35" s="18">
        <f t="shared" si="1"/>
        <v>-100000000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[4]SCF!C32</f>
        <v>10480000</v>
      </c>
      <c r="C36" s="18">
        <v>0</v>
      </c>
      <c r="D36" s="18">
        <f t="shared" si="1"/>
        <v>-10480000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23037488</v>
      </c>
      <c r="C38" s="18">
        <v>0</v>
      </c>
      <c r="D38" s="18">
        <f t="shared" si="1"/>
        <v>-23037488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-5989372.3499999996</v>
      </c>
      <c r="D40" s="18">
        <f t="shared" si="1"/>
        <v>-5989372.3499999996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16336555</v>
      </c>
      <c r="C41" s="18">
        <v>62927814.220000006</v>
      </c>
      <c r="D41" s="18">
        <f t="shared" si="1"/>
        <v>46591259.220000006</v>
      </c>
      <c r="E41" s="19">
        <f t="shared" si="5"/>
        <v>285.19635394365588</v>
      </c>
    </row>
    <row r="42" spans="1:5" ht="15" customHeight="1" x14ac:dyDescent="0.3">
      <c r="A42" s="25" t="s">
        <v>36</v>
      </c>
      <c r="B42" s="26">
        <f>[4]SCF!C38</f>
        <v>5873924494.79</v>
      </c>
      <c r="C42" s="27">
        <v>3030002894.3099995</v>
      </c>
      <c r="D42" s="27">
        <f t="shared" si="1"/>
        <v>-2843921600.4800005</v>
      </c>
      <c r="E42" s="28">
        <f t="shared" si="0"/>
        <v>-48.416039446923023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4569382445</v>
      </c>
      <c r="C45" s="18">
        <v>2605530893.4099998</v>
      </c>
      <c r="D45" s="18">
        <f>C45-B45</f>
        <v>-1963851551.5900002</v>
      </c>
      <c r="E45" s="19">
        <f>IFERROR(+D45/B45*100,0)</f>
        <v>-42.978489439835016</v>
      </c>
    </row>
    <row r="46" spans="1:5" ht="15" customHeight="1" x14ac:dyDescent="0.3">
      <c r="A46" s="14" t="s">
        <v>39</v>
      </c>
      <c r="B46" s="15">
        <f>[4]SCF!C42</f>
        <v>428340555</v>
      </c>
      <c r="C46" s="15">
        <v>229398168.59</v>
      </c>
      <c r="D46" s="15">
        <f t="shared" ref="D46:D61" si="6">+B46-C46</f>
        <v>198942386.41</v>
      </c>
      <c r="E46" s="16">
        <f t="shared" ref="E46" si="7">+D46/B46*100</f>
        <v>46.444910267719102</v>
      </c>
    </row>
    <row r="47" spans="1:5" ht="15" customHeight="1" x14ac:dyDescent="0.3">
      <c r="A47" s="17" t="s">
        <v>40</v>
      </c>
      <c r="B47" s="18">
        <f>[4]SCF!C43</f>
        <v>222991643</v>
      </c>
      <c r="C47" s="18">
        <v>95912691.870000005</v>
      </c>
      <c r="D47" s="18">
        <f t="shared" si="6"/>
        <v>127078951.13</v>
      </c>
      <c r="E47" s="19">
        <f t="shared" ref="E47:E61" si="8">IFERROR(+D47/B47*100,0)</f>
        <v>56.988212392336159</v>
      </c>
    </row>
    <row r="48" spans="1:5" ht="15" customHeight="1" x14ac:dyDescent="0.3">
      <c r="A48" s="17" t="s">
        <v>41</v>
      </c>
      <c r="B48" s="18">
        <f>[4]SCF!C44</f>
        <v>11521740</v>
      </c>
      <c r="C48" s="18">
        <v>7795023.6899999995</v>
      </c>
      <c r="D48" s="18">
        <f t="shared" si="6"/>
        <v>3726716.3100000005</v>
      </c>
      <c r="E48" s="19">
        <f t="shared" si="8"/>
        <v>32.345082513578681</v>
      </c>
    </row>
    <row r="49" spans="1:5" ht="15" customHeight="1" x14ac:dyDescent="0.3">
      <c r="A49" s="17" t="s">
        <v>42</v>
      </c>
      <c r="B49" s="18">
        <f>[4]SCF!C45</f>
        <v>51498984</v>
      </c>
      <c r="C49" s="18">
        <v>72816073.379999995</v>
      </c>
      <c r="D49" s="18">
        <f t="shared" si="6"/>
        <v>-21317089.379999995</v>
      </c>
      <c r="E49" s="19">
        <f t="shared" si="8"/>
        <v>-41.393223175043595</v>
      </c>
    </row>
    <row r="50" spans="1:5" ht="15" customHeight="1" x14ac:dyDescent="0.3">
      <c r="A50" s="17" t="s">
        <v>43</v>
      </c>
      <c r="B50" s="18">
        <f>[4]SCF!C46</f>
        <v>3010454</v>
      </c>
      <c r="C50" s="18">
        <v>1640764.7499999998</v>
      </c>
      <c r="D50" s="18">
        <f t="shared" si="6"/>
        <v>1369689.2500000002</v>
      </c>
      <c r="E50" s="19">
        <f t="shared" si="8"/>
        <v>45.497763792437958</v>
      </c>
    </row>
    <row r="51" spans="1:5" ht="15" customHeight="1" x14ac:dyDescent="0.3">
      <c r="A51" s="17" t="s">
        <v>44</v>
      </c>
      <c r="B51" s="18">
        <f>[4]SCF!C47</f>
        <v>3586405</v>
      </c>
      <c r="C51" s="18">
        <v>5150600.28</v>
      </c>
      <c r="D51" s="18">
        <f t="shared" si="6"/>
        <v>-1564195.2800000003</v>
      </c>
      <c r="E51" s="19">
        <f t="shared" si="8"/>
        <v>-43.61457448336148</v>
      </c>
    </row>
    <row r="52" spans="1:5" x14ac:dyDescent="0.3">
      <c r="A52" s="17" t="s">
        <v>45</v>
      </c>
      <c r="B52" s="18">
        <f>[4]SCF!C48</f>
        <v>5261000</v>
      </c>
      <c r="C52" s="18">
        <v>1373712.3199999998</v>
      </c>
      <c r="D52" s="18">
        <f t="shared" si="6"/>
        <v>3887287.68</v>
      </c>
      <c r="E52" s="19">
        <f t="shared" si="8"/>
        <v>73.888760311727808</v>
      </c>
    </row>
    <row r="53" spans="1:5" ht="15" customHeight="1" x14ac:dyDescent="0.3">
      <c r="A53" s="17" t="s">
        <v>46</v>
      </c>
      <c r="B53" s="18">
        <f>[4]SCF!C49</f>
        <v>11140625</v>
      </c>
      <c r="C53" s="18">
        <v>6716349.2699999996</v>
      </c>
      <c r="D53" s="18">
        <f t="shared" si="6"/>
        <v>4424275.7300000004</v>
      </c>
      <c r="E53" s="19">
        <f t="shared" si="8"/>
        <v>39.712993929873775</v>
      </c>
    </row>
    <row r="54" spans="1:5" ht="15" customHeight="1" x14ac:dyDescent="0.3">
      <c r="A54" s="17" t="s">
        <v>47</v>
      </c>
      <c r="B54" s="18">
        <f>[4]SCF!C50</f>
        <v>29926133</v>
      </c>
      <c r="C54" s="18">
        <v>3647234.55</v>
      </c>
      <c r="D54" s="18">
        <f t="shared" si="6"/>
        <v>26278898.449999999</v>
      </c>
      <c r="E54" s="19">
        <f t="shared" si="8"/>
        <v>87.812543137464502</v>
      </c>
    </row>
    <row r="55" spans="1:5" ht="15" customHeight="1" x14ac:dyDescent="0.3">
      <c r="A55" s="17" t="s">
        <v>48</v>
      </c>
      <c r="B55" s="18">
        <f>[4]SCF!C51</f>
        <v>3300000</v>
      </c>
      <c r="C55" s="18">
        <v>2263808.42</v>
      </c>
      <c r="D55" s="18">
        <f t="shared" si="6"/>
        <v>1036191.5800000001</v>
      </c>
      <c r="E55" s="19">
        <f t="shared" si="8"/>
        <v>31.39974484848485</v>
      </c>
    </row>
    <row r="56" spans="1:5" ht="15" customHeight="1" x14ac:dyDescent="0.3">
      <c r="A56" s="17" t="s">
        <v>49</v>
      </c>
      <c r="B56" s="18">
        <f>[4]SCF!C52</f>
        <v>4872000</v>
      </c>
      <c r="C56" s="18">
        <v>1582000.0599999998</v>
      </c>
      <c r="D56" s="18">
        <f t="shared" si="6"/>
        <v>3289999.9400000004</v>
      </c>
      <c r="E56" s="19">
        <f t="shared" si="8"/>
        <v>67.528734400656816</v>
      </c>
    </row>
    <row r="57" spans="1:5" ht="15" customHeight="1" x14ac:dyDescent="0.3">
      <c r="A57" s="17" t="s">
        <v>50</v>
      </c>
      <c r="B57" s="18">
        <f>[4]SCF!C53</f>
        <v>28742323</v>
      </c>
      <c r="C57" s="18">
        <v>14183062.93</v>
      </c>
      <c r="D57" s="18">
        <f t="shared" si="6"/>
        <v>14559260.07</v>
      </c>
      <c r="E57" s="19">
        <f t="shared" si="8"/>
        <v>50.654430645706682</v>
      </c>
    </row>
    <row r="58" spans="1:5" ht="15" customHeight="1" x14ac:dyDescent="0.3">
      <c r="A58" s="17" t="s">
        <v>51</v>
      </c>
      <c r="B58" s="18">
        <f>[4]SCF!C54</f>
        <v>5811400</v>
      </c>
      <c r="C58" s="18">
        <v>749562</v>
      </c>
      <c r="D58" s="18">
        <f t="shared" si="6"/>
        <v>5061838</v>
      </c>
      <c r="E58" s="19">
        <f t="shared" si="8"/>
        <v>87.101868740750945</v>
      </c>
    </row>
    <row r="59" spans="1:5" ht="15" customHeight="1" x14ac:dyDescent="0.3">
      <c r="A59" s="17" t="s">
        <v>52</v>
      </c>
      <c r="B59" s="18">
        <f>[4]SCF!C55</f>
        <v>40889051</v>
      </c>
      <c r="C59" s="18">
        <v>14340381.419999998</v>
      </c>
      <c r="D59" s="18">
        <f t="shared" si="6"/>
        <v>26548669.580000002</v>
      </c>
      <c r="E59" s="19">
        <f t="shared" si="8"/>
        <v>64.928554052281626</v>
      </c>
    </row>
    <row r="60" spans="1:5" ht="15" customHeight="1" x14ac:dyDescent="0.3">
      <c r="A60" s="17" t="s">
        <v>53</v>
      </c>
      <c r="B60" s="18">
        <f>[4]SCF!C56</f>
        <v>5288797</v>
      </c>
      <c r="C60" s="18">
        <v>915435.79</v>
      </c>
      <c r="D60" s="18">
        <f t="shared" si="6"/>
        <v>4373361.21</v>
      </c>
      <c r="E60" s="19">
        <f t="shared" si="8"/>
        <v>82.691039380032933</v>
      </c>
    </row>
    <row r="61" spans="1:5" ht="15" customHeight="1" x14ac:dyDescent="0.3">
      <c r="A61" s="17" t="s">
        <v>54</v>
      </c>
      <c r="B61" s="18">
        <f>[4]SCF!C57</f>
        <v>500000</v>
      </c>
      <c r="C61" s="18">
        <v>311467.86</v>
      </c>
      <c r="D61" s="18">
        <f t="shared" si="6"/>
        <v>188532.14</v>
      </c>
      <c r="E61" s="19">
        <f t="shared" si="8"/>
        <v>37.706428000000002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33905750</v>
      </c>
      <c r="C63" s="18">
        <v>7467144</v>
      </c>
      <c r="D63" s="18">
        <f t="shared" ref="D63:D67" si="9">C63-B63</f>
        <v>-26438606</v>
      </c>
      <c r="E63" s="19">
        <f t="shared" ref="E63:E67" si="10">IFERROR(+D63/B63*100,0)</f>
        <v>-77.976762053633976</v>
      </c>
    </row>
    <row r="64" spans="1:5" x14ac:dyDescent="0.3">
      <c r="A64" s="24" t="s">
        <v>57</v>
      </c>
      <c r="B64" s="18">
        <f>[4]SCF!C61</f>
        <v>129040676</v>
      </c>
      <c r="C64" s="18">
        <v>3871768.6500000004</v>
      </c>
      <c r="D64" s="18">
        <f t="shared" si="9"/>
        <v>-125168907.34999999</v>
      </c>
      <c r="E64" s="19">
        <f t="shared" si="10"/>
        <v>-96.999575040973895</v>
      </c>
    </row>
    <row r="65" spans="1:5" ht="15" customHeight="1" x14ac:dyDescent="0.3">
      <c r="A65" s="24" t="s">
        <v>58</v>
      </c>
      <c r="B65" s="18">
        <f>[4]SCF!C62</f>
        <v>42614173</v>
      </c>
      <c r="C65" s="18">
        <v>109866822.59</v>
      </c>
      <c r="D65" s="18">
        <f t="shared" si="9"/>
        <v>67252649.590000004</v>
      </c>
      <c r="E65" s="19">
        <f t="shared" si="10"/>
        <v>157.8175636307667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1708366.67</v>
      </c>
      <c r="D67" s="18">
        <f t="shared" si="9"/>
        <v>1708366.67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205560599</v>
      </c>
      <c r="C68" s="31">
        <v>122914101.91000001</v>
      </c>
      <c r="D68" s="31">
        <f t="shared" ref="D68" si="11">+C68-B68</f>
        <v>-82646497.089999989</v>
      </c>
      <c r="E68" s="32">
        <f t="shared" ref="E68" si="12">+D68/B68*100</f>
        <v>-40.205417522644979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207639474.69999999</v>
      </c>
      <c r="C70" s="15">
        <v>47624245.390000008</v>
      </c>
      <c r="D70" s="15">
        <f t="shared" ref="D70:D82" si="13">+C70-B70</f>
        <v>-160015229.30999997</v>
      </c>
      <c r="E70" s="16">
        <f t="shared" ref="E70:E82" si="14">+D70/B70*100</f>
        <v>-77.06397328407418</v>
      </c>
    </row>
    <row r="71" spans="1:5" ht="15" customHeight="1" x14ac:dyDescent="0.3">
      <c r="A71" s="17" t="s">
        <v>14</v>
      </c>
      <c r="B71" s="18">
        <f>[4]SCF!C68</f>
        <v>90147384.099999994</v>
      </c>
      <c r="C71" s="18">
        <v>33698102.600000001</v>
      </c>
      <c r="D71" s="18">
        <f t="shared" si="13"/>
        <v>-56449281.499999993</v>
      </c>
      <c r="E71" s="19">
        <f t="shared" ref="E71:E81" si="15">IFERROR(+D71/B71*100,0)</f>
        <v>-62.618879142828057</v>
      </c>
    </row>
    <row r="72" spans="1:5" ht="15" customHeight="1" x14ac:dyDescent="0.3">
      <c r="A72" s="17" t="s">
        <v>15</v>
      </c>
      <c r="B72" s="18">
        <f>[4]SCF!C69</f>
        <v>0</v>
      </c>
      <c r="C72" s="18">
        <v>4549561.95</v>
      </c>
      <c r="D72" s="18">
        <f t="shared" si="13"/>
        <v>4549561.95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[4]SCF!C70</f>
        <v>0</v>
      </c>
      <c r="C73" s="18">
        <v>8006.94</v>
      </c>
      <c r="D73" s="18">
        <f t="shared" si="13"/>
        <v>8006.94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65360.7</v>
      </c>
      <c r="D74" s="18">
        <f t="shared" si="13"/>
        <v>65360.7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21435044.66</v>
      </c>
      <c r="C75" s="18">
        <v>9303213.2000000011</v>
      </c>
      <c r="D75" s="18">
        <f t="shared" si="13"/>
        <v>-12131831.459999999</v>
      </c>
      <c r="E75" s="19">
        <f t="shared" si="15"/>
        <v>-56.598116087153507</v>
      </c>
    </row>
    <row r="76" spans="1:5" ht="15" customHeight="1" x14ac:dyDescent="0.3">
      <c r="A76" s="17" t="s">
        <v>19</v>
      </c>
      <c r="B76" s="18">
        <f>[4]SCF!C73</f>
        <v>96057045.939999998</v>
      </c>
      <c r="C76" s="18">
        <v>0</v>
      </c>
      <c r="D76" s="18">
        <f t="shared" si="13"/>
        <v>-96057045.939999998</v>
      </c>
      <c r="E76" s="19">
        <f t="shared" si="15"/>
        <v>-100</v>
      </c>
    </row>
    <row r="77" spans="1:5" x14ac:dyDescent="0.3">
      <c r="A77" s="24" t="s">
        <v>65</v>
      </c>
      <c r="B77" s="18">
        <f>[4]SCF!C74</f>
        <v>49230488.090000004</v>
      </c>
      <c r="C77" s="18">
        <v>0</v>
      </c>
      <c r="D77" s="18">
        <f t="shared" ref="D77:D81" si="16">C77-B77</f>
        <v>-49230488.090000004</v>
      </c>
      <c r="E77" s="19">
        <f t="shared" si="15"/>
        <v>-100</v>
      </c>
    </row>
    <row r="78" spans="1:5" x14ac:dyDescent="0.3">
      <c r="A78" s="24" t="s">
        <v>66</v>
      </c>
      <c r="B78" s="18">
        <f>[4]SCF!C75</f>
        <v>71320347</v>
      </c>
      <c r="C78" s="18">
        <v>19155514.879999999</v>
      </c>
      <c r="D78" s="18">
        <f t="shared" si="16"/>
        <v>-52164832.120000005</v>
      </c>
      <c r="E78" s="19">
        <f t="shared" si="15"/>
        <v>-73.14158485516063</v>
      </c>
    </row>
    <row r="79" spans="1:5" ht="15" customHeight="1" x14ac:dyDescent="0.3">
      <c r="A79" s="24" t="s">
        <v>67</v>
      </c>
      <c r="B79" s="18">
        <f>[4]SCF!C76</f>
        <v>6367888</v>
      </c>
      <c r="C79" s="18">
        <v>6464195.7799999993</v>
      </c>
      <c r="D79" s="18">
        <f t="shared" si="16"/>
        <v>96307.779999999329</v>
      </c>
      <c r="E79" s="19">
        <f t="shared" si="15"/>
        <v>1.5123975170417465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334558197.78999996</v>
      </c>
      <c r="C82" s="31">
        <v>73243956.050000012</v>
      </c>
      <c r="D82" s="31">
        <f t="shared" si="13"/>
        <v>-261314241.73999995</v>
      </c>
      <c r="E82" s="32">
        <f t="shared" si="14"/>
        <v>-78.107260101880755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23037488</v>
      </c>
      <c r="C84" s="18">
        <v>0</v>
      </c>
      <c r="D84" s="18">
        <f t="shared" ref="D84:D88" si="17">+C84-B84</f>
        <v>-23037488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[4]SCF!C82</f>
        <v>122663534</v>
      </c>
      <c r="C85" s="18">
        <v>26172002.420000002</v>
      </c>
      <c r="D85" s="18">
        <f t="shared" si="17"/>
        <v>-96491531.579999998</v>
      </c>
      <c r="E85" s="19">
        <f t="shared" si="18"/>
        <v>-78.663583571626106</v>
      </c>
    </row>
    <row r="86" spans="1:5" ht="15" customHeight="1" x14ac:dyDescent="0.3">
      <c r="A86" s="24" t="s">
        <v>74</v>
      </c>
      <c r="B86" s="18">
        <f>[4]SCF!C83</f>
        <v>69763612</v>
      </c>
      <c r="C86" s="18">
        <v>2492122.5699999998</v>
      </c>
      <c r="D86" s="18">
        <f t="shared" si="17"/>
        <v>-67271489.430000007</v>
      </c>
      <c r="E86" s="19">
        <f t="shared" si="18"/>
        <v>-96.42776155282786</v>
      </c>
    </row>
    <row r="87" spans="1:5" ht="15" customHeight="1" x14ac:dyDescent="0.3">
      <c r="A87" s="30" t="s">
        <v>75</v>
      </c>
      <c r="B87" s="33">
        <f>+B84+B85+B86</f>
        <v>215464634</v>
      </c>
      <c r="C87" s="31">
        <v>28664124.990000002</v>
      </c>
      <c r="D87" s="31">
        <f t="shared" si="17"/>
        <v>-186800509.00999999</v>
      </c>
      <c r="E87" s="32">
        <f>+D87/B87*100</f>
        <v>-86.696598667788791</v>
      </c>
    </row>
    <row r="88" spans="1:5" ht="18" customHeight="1" x14ac:dyDescent="0.3">
      <c r="A88" s="25" t="s">
        <v>76</v>
      </c>
      <c r="B88" s="27">
        <f>+B45+B46+B68+B82+B87</f>
        <v>5753306430.79</v>
      </c>
      <c r="C88" s="27">
        <v>3059751244.9499998</v>
      </c>
      <c r="D88" s="27">
        <f t="shared" si="17"/>
        <v>-2693555185.8400002</v>
      </c>
      <c r="E88" s="28">
        <f>+D88/B88*100</f>
        <v>-46.81751647061396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25437252.059999999</v>
      </c>
      <c r="D91" s="18">
        <f t="shared" ref="D91:D98" si="19">+C91-B91</f>
        <v>25437252.059999999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41693114</v>
      </c>
      <c r="C93" s="18">
        <v>15786388.74</v>
      </c>
      <c r="D93" s="18">
        <f t="shared" si="19"/>
        <v>-25906725.259999998</v>
      </c>
      <c r="E93" s="19">
        <f t="shared" si="20"/>
        <v>-62.136700223446958</v>
      </c>
    </row>
    <row r="94" spans="1:5" ht="15" customHeight="1" x14ac:dyDescent="0.3">
      <c r="A94" s="24" t="s">
        <v>81</v>
      </c>
      <c r="B94" s="18">
        <f>[4]SCF!C91</f>
        <v>0</v>
      </c>
      <c r="C94" s="18">
        <v>400000</v>
      </c>
      <c r="D94" s="18">
        <f t="shared" si="19"/>
        <v>400000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7651492</v>
      </c>
      <c r="C95" s="18">
        <v>0</v>
      </c>
      <c r="D95" s="18">
        <f t="shared" si="19"/>
        <v>-7651492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29723787</v>
      </c>
      <c r="C97" s="18">
        <v>1275000</v>
      </c>
      <c r="D97" s="18">
        <f t="shared" si="19"/>
        <v>-28448787</v>
      </c>
      <c r="E97" s="19">
        <f t="shared" si="20"/>
        <v>-95.71050620164921</v>
      </c>
    </row>
    <row r="98" spans="1:5" ht="15" customHeight="1" x14ac:dyDescent="0.3">
      <c r="A98" s="30" t="s">
        <v>85</v>
      </c>
      <c r="B98" s="33">
        <f>SUM(B91:B97)</f>
        <v>79068393</v>
      </c>
      <c r="C98" s="31">
        <v>42898640.799999997</v>
      </c>
      <c r="D98" s="31">
        <f t="shared" si="19"/>
        <v>-36169752.200000003</v>
      </c>
      <c r="E98" s="32">
        <f t="shared" ref="E98" si="21">+D98/B98*100</f>
        <v>-45.744893537927354</v>
      </c>
    </row>
    <row r="99" spans="1:5" ht="15" customHeight="1" x14ac:dyDescent="0.3">
      <c r="A99" s="34" t="s">
        <v>86</v>
      </c>
      <c r="B99" s="35">
        <f>+B42-B88-B98</f>
        <v>41549671</v>
      </c>
      <c r="C99" s="36">
        <v>-72646991.44000034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296448803</v>
      </c>
      <c r="C100" s="18">
        <v>502196852.48000002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337998474</v>
      </c>
      <c r="C101" s="36">
        <v>429549861.03999966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ISELCO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ISELCO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4135080464</v>
      </c>
      <c r="C16" s="15">
        <v>2126979185.6700001</v>
      </c>
      <c r="D16" s="15">
        <f>+C16-B16</f>
        <v>-2008101278.3299999</v>
      </c>
      <c r="E16" s="16">
        <f t="shared" ref="E16:E42" si="0">+D16/B16*100</f>
        <v>-48.562568390446678</v>
      </c>
    </row>
    <row r="17" spans="1:5" ht="15" customHeight="1" x14ac:dyDescent="0.3">
      <c r="A17" s="17" t="s">
        <v>11</v>
      </c>
      <c r="B17" s="18">
        <f>[5]SCF!C13</f>
        <v>3891013093</v>
      </c>
      <c r="C17" s="18">
        <v>1997566569.3800001</v>
      </c>
      <c r="D17" s="18">
        <f t="shared" ref="D17:D42" si="1">+C17-B17</f>
        <v>-1893446523.6199999</v>
      </c>
      <c r="E17" s="19">
        <f t="shared" ref="E17:E18" si="2">IFERROR(+D17/B17*100,0)</f>
        <v>-48.662044520650497</v>
      </c>
    </row>
    <row r="18" spans="1:5" ht="15" customHeight="1" x14ac:dyDescent="0.3">
      <c r="A18" s="17" t="s">
        <v>12</v>
      </c>
      <c r="B18" s="18">
        <f>[5]SCF!C14</f>
        <v>98723939</v>
      </c>
      <c r="C18" s="18">
        <v>105135082.61</v>
      </c>
      <c r="D18" s="18">
        <f t="shared" si="1"/>
        <v>6411143.6099999994</v>
      </c>
      <c r="E18" s="19">
        <f t="shared" si="2"/>
        <v>6.4940111536676017</v>
      </c>
    </row>
    <row r="19" spans="1:5" ht="15" customHeight="1" x14ac:dyDescent="0.3">
      <c r="A19" s="20" t="s">
        <v>13</v>
      </c>
      <c r="B19" s="15">
        <f>[5]SCF!C15</f>
        <v>59939672</v>
      </c>
      <c r="C19" s="21">
        <v>0</v>
      </c>
      <c r="D19" s="21">
        <f t="shared" si="1"/>
        <v>-59939672</v>
      </c>
      <c r="E19" s="22">
        <f t="shared" si="0"/>
        <v>-100</v>
      </c>
    </row>
    <row r="20" spans="1:5" ht="15" customHeight="1" x14ac:dyDescent="0.3">
      <c r="A20" s="23" t="s">
        <v>14</v>
      </c>
      <c r="B20" s="18">
        <f>[5]SCF!C16</f>
        <v>47625862</v>
      </c>
      <c r="C20" s="18">
        <v>0</v>
      </c>
      <c r="D20" s="18">
        <f t="shared" si="1"/>
        <v>-47625862</v>
      </c>
      <c r="E20" s="19">
        <f t="shared" ref="E20:E28" si="3">IFERROR(+D20/B20*100,0)</f>
        <v>-100</v>
      </c>
    </row>
    <row r="21" spans="1:5" ht="15" customHeight="1" x14ac:dyDescent="0.3">
      <c r="A21" s="23" t="s">
        <v>15</v>
      </c>
      <c r="B21" s="18">
        <f>[5]SCF!C17</f>
        <v>454088</v>
      </c>
      <c r="C21" s="18">
        <v>0</v>
      </c>
      <c r="D21" s="18">
        <f t="shared" si="1"/>
        <v>-454088</v>
      </c>
      <c r="E21" s="19">
        <f t="shared" si="3"/>
        <v>-100</v>
      </c>
    </row>
    <row r="22" spans="1:5" ht="15" customHeight="1" x14ac:dyDescent="0.3">
      <c r="A22" s="23" t="s">
        <v>16</v>
      </c>
      <c r="B22" s="18">
        <f>[5]SCF!C18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11859722</v>
      </c>
      <c r="C23" s="18">
        <v>0</v>
      </c>
      <c r="D23" s="18">
        <f t="shared" si="1"/>
        <v>-11859722</v>
      </c>
      <c r="E23" s="19">
        <f t="shared" si="3"/>
        <v>-100</v>
      </c>
    </row>
    <row r="24" spans="1:5" ht="15" customHeight="1" x14ac:dyDescent="0.3">
      <c r="A24" s="23" t="s">
        <v>18</v>
      </c>
      <c r="B24" s="18">
        <f>[5]SCF!C20</f>
        <v>0</v>
      </c>
      <c r="C24" s="18">
        <v>0</v>
      </c>
      <c r="D24" s="18">
        <f t="shared" si="1"/>
        <v>0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26236203</v>
      </c>
      <c r="C26" s="18">
        <v>0</v>
      </c>
      <c r="D26" s="18">
        <f t="shared" si="1"/>
        <v>-26236203</v>
      </c>
      <c r="E26" s="19">
        <f t="shared" si="3"/>
        <v>-100</v>
      </c>
    </row>
    <row r="27" spans="1:5" ht="15" customHeight="1" x14ac:dyDescent="0.3">
      <c r="A27" s="17" t="s">
        <v>21</v>
      </c>
      <c r="B27" s="18">
        <f>[5]SCF!C23</f>
        <v>59167557</v>
      </c>
      <c r="C27" s="18">
        <v>24277533.68</v>
      </c>
      <c r="D27" s="18">
        <f t="shared" si="1"/>
        <v>-34890023.32</v>
      </c>
      <c r="E27" s="19">
        <f t="shared" si="3"/>
        <v>-58.968166152271593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38976599</v>
      </c>
      <c r="C29" s="15">
        <v>25675935.59</v>
      </c>
      <c r="D29" s="15">
        <f t="shared" si="1"/>
        <v>-13300663.41</v>
      </c>
      <c r="E29" s="16">
        <f t="shared" si="0"/>
        <v>-34.124740873363528</v>
      </c>
    </row>
    <row r="30" spans="1:5" ht="15" customHeight="1" x14ac:dyDescent="0.3">
      <c r="A30" s="17" t="s">
        <v>24</v>
      </c>
      <c r="B30" s="18">
        <f>[5]SCF!C26</f>
        <v>26124206</v>
      </c>
      <c r="C30" s="18">
        <v>25146222.07</v>
      </c>
      <c r="D30" s="18">
        <f t="shared" si="1"/>
        <v>-977983.9299999997</v>
      </c>
      <c r="E30" s="19">
        <f t="shared" ref="E30:E32" si="4">IFERROR(+D30/B30*100,0)</f>
        <v>-3.7435929344608585</v>
      </c>
    </row>
    <row r="31" spans="1:5" ht="15" customHeight="1" x14ac:dyDescent="0.3">
      <c r="A31" s="17" t="s">
        <v>25</v>
      </c>
      <c r="B31" s="18">
        <f>[5]SCF!C27</f>
        <v>167043</v>
      </c>
      <c r="C31" s="18">
        <v>36607.619999999995</v>
      </c>
      <c r="D31" s="18">
        <f t="shared" si="1"/>
        <v>-130435.38</v>
      </c>
      <c r="E31" s="19">
        <f t="shared" si="4"/>
        <v>-78.084912268098634</v>
      </c>
    </row>
    <row r="32" spans="1:5" x14ac:dyDescent="0.3">
      <c r="A32" s="17" t="s">
        <v>26</v>
      </c>
      <c r="B32" s="18">
        <f>[5]SCF!C28</f>
        <v>12685350</v>
      </c>
      <c r="C32" s="18">
        <v>493105.89999999997</v>
      </c>
      <c r="D32" s="18">
        <f t="shared" si="1"/>
        <v>-12192244.1</v>
      </c>
      <c r="E32" s="19">
        <f t="shared" si="4"/>
        <v>-96.112792315545093</v>
      </c>
    </row>
    <row r="33" spans="1:5" x14ac:dyDescent="0.3">
      <c r="A33" s="14" t="s">
        <v>27</v>
      </c>
      <c r="B33" s="15">
        <f>[5]SCF!C29</f>
        <v>422000000</v>
      </c>
      <c r="C33" s="15">
        <v>0</v>
      </c>
      <c r="D33" s="15">
        <f t="shared" si="1"/>
        <v>-422000000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[5]SCF!C31</f>
        <v>45000000</v>
      </c>
      <c r="C35" s="18">
        <v>0</v>
      </c>
      <c r="D35" s="18">
        <f t="shared" si="1"/>
        <v>-45000000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377000000</v>
      </c>
      <c r="C36" s="18">
        <v>0</v>
      </c>
      <c r="D36" s="18">
        <f t="shared" si="1"/>
        <v>-377000000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1016260</v>
      </c>
      <c r="D38" s="18">
        <f t="shared" si="1"/>
        <v>1016260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10090177</v>
      </c>
      <c r="C39" s="18">
        <v>5984873.2300000004</v>
      </c>
      <c r="D39" s="18">
        <f t="shared" si="1"/>
        <v>-4105303.7699999996</v>
      </c>
      <c r="E39" s="19">
        <f t="shared" si="5"/>
        <v>-40.686142274808454</v>
      </c>
    </row>
    <row r="40" spans="1:5" ht="15" customHeight="1" x14ac:dyDescent="0.3">
      <c r="A40" s="24" t="s">
        <v>34</v>
      </c>
      <c r="B40" s="18">
        <f>[5]SCF!C36</f>
        <v>0</v>
      </c>
      <c r="C40" s="18">
        <v>105932.13</v>
      </c>
      <c r="D40" s="18">
        <f t="shared" si="1"/>
        <v>105932.13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[5]SCF!C37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4606147240</v>
      </c>
      <c r="C42" s="27">
        <v>2159762186.6200004</v>
      </c>
      <c r="D42" s="27">
        <f t="shared" si="1"/>
        <v>-2446385053.3799996</v>
      </c>
      <c r="E42" s="28">
        <f t="shared" si="0"/>
        <v>-53.11130812613797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3526337752</v>
      </c>
      <c r="C45" s="18">
        <v>1134222237.3399999</v>
      </c>
      <c r="D45" s="18">
        <f>C45-B45</f>
        <v>-2392115514.6599998</v>
      </c>
      <c r="E45" s="19">
        <f>IFERROR(+D45/B45*100,0)</f>
        <v>-67.83568911693969</v>
      </c>
    </row>
    <row r="46" spans="1:5" ht="15" customHeight="1" x14ac:dyDescent="0.3">
      <c r="A46" s="14" t="s">
        <v>39</v>
      </c>
      <c r="B46" s="15">
        <f>[5]SCF!C42</f>
        <v>373832015</v>
      </c>
      <c r="C46" s="15">
        <v>168659911.74999997</v>
      </c>
      <c r="D46" s="15">
        <f t="shared" ref="D46:D61" si="6">+B46-C46</f>
        <v>205172103.25000003</v>
      </c>
      <c r="E46" s="16">
        <f t="shared" ref="E46" si="7">+D46/B46*100</f>
        <v>54.883502487072974</v>
      </c>
    </row>
    <row r="47" spans="1:5" ht="15" customHeight="1" x14ac:dyDescent="0.3">
      <c r="A47" s="17" t="s">
        <v>40</v>
      </c>
      <c r="B47" s="18">
        <f>[5]SCF!C43</f>
        <v>164967110</v>
      </c>
      <c r="C47" s="18">
        <v>87663660.919999987</v>
      </c>
      <c r="D47" s="18">
        <f t="shared" si="6"/>
        <v>77303449.080000013</v>
      </c>
      <c r="E47" s="19">
        <f t="shared" ref="E47:E61" si="8">IFERROR(+D47/B47*100,0)</f>
        <v>46.859915943244694</v>
      </c>
    </row>
    <row r="48" spans="1:5" ht="15" customHeight="1" x14ac:dyDescent="0.3">
      <c r="A48" s="17" t="s">
        <v>41</v>
      </c>
      <c r="B48" s="18">
        <f>[5]SCF!C44</f>
        <v>13878815</v>
      </c>
      <c r="C48" s="18">
        <v>8289519.3799999999</v>
      </c>
      <c r="D48" s="18">
        <f t="shared" si="6"/>
        <v>5589295.6200000001</v>
      </c>
      <c r="E48" s="19">
        <f t="shared" si="8"/>
        <v>40.272138651606788</v>
      </c>
    </row>
    <row r="49" spans="1:5" ht="15" customHeight="1" x14ac:dyDescent="0.3">
      <c r="A49" s="17" t="s">
        <v>42</v>
      </c>
      <c r="B49" s="18">
        <f>[5]SCF!C45</f>
        <v>35294227</v>
      </c>
      <c r="C49" s="18">
        <v>24972224.199999999</v>
      </c>
      <c r="D49" s="18">
        <f t="shared" si="6"/>
        <v>10322002.800000001</v>
      </c>
      <c r="E49" s="19">
        <f t="shared" si="8"/>
        <v>29.245583987432283</v>
      </c>
    </row>
    <row r="50" spans="1:5" ht="15" customHeight="1" x14ac:dyDescent="0.3">
      <c r="A50" s="17" t="s">
        <v>43</v>
      </c>
      <c r="B50" s="18">
        <f>[5]SCF!C46</f>
        <v>8292718</v>
      </c>
      <c r="C50" s="18">
        <v>3018904.1</v>
      </c>
      <c r="D50" s="18">
        <f t="shared" si="6"/>
        <v>5273813.9000000004</v>
      </c>
      <c r="E50" s="19">
        <f t="shared" si="8"/>
        <v>63.595722174563271</v>
      </c>
    </row>
    <row r="51" spans="1:5" ht="15" customHeight="1" x14ac:dyDescent="0.3">
      <c r="A51" s="17" t="s">
        <v>44</v>
      </c>
      <c r="B51" s="18">
        <f>[5]SCF!C47</f>
        <v>3668131</v>
      </c>
      <c r="C51" s="18">
        <v>1919213.1</v>
      </c>
      <c r="D51" s="18">
        <f t="shared" si="6"/>
        <v>1748917.9</v>
      </c>
      <c r="E51" s="19">
        <f t="shared" si="8"/>
        <v>47.678719762189516</v>
      </c>
    </row>
    <row r="52" spans="1:5" x14ac:dyDescent="0.3">
      <c r="A52" s="17" t="s">
        <v>45</v>
      </c>
      <c r="B52" s="18">
        <f>[5]SCF!C48</f>
        <v>15974150</v>
      </c>
      <c r="C52" s="18">
        <v>2213274.33</v>
      </c>
      <c r="D52" s="18">
        <f t="shared" si="6"/>
        <v>13760875.67</v>
      </c>
      <c r="E52" s="19">
        <f t="shared" si="8"/>
        <v>86.144650388283566</v>
      </c>
    </row>
    <row r="53" spans="1:5" ht="15" customHeight="1" x14ac:dyDescent="0.3">
      <c r="A53" s="17" t="s">
        <v>46</v>
      </c>
      <c r="B53" s="18">
        <f>[5]SCF!C49</f>
        <v>40177800</v>
      </c>
      <c r="C53" s="18">
        <v>8830807.0899999999</v>
      </c>
      <c r="D53" s="18">
        <f t="shared" si="6"/>
        <v>31346992.91</v>
      </c>
      <c r="E53" s="19">
        <f t="shared" si="8"/>
        <v>78.020680350840507</v>
      </c>
    </row>
    <row r="54" spans="1:5" ht="15" customHeight="1" x14ac:dyDescent="0.3">
      <c r="A54" s="17" t="s">
        <v>47</v>
      </c>
      <c r="B54" s="18">
        <f>[5]SCF!C50</f>
        <v>10092883</v>
      </c>
      <c r="C54" s="18">
        <v>5032130.51</v>
      </c>
      <c r="D54" s="18">
        <f t="shared" si="6"/>
        <v>5060752.49</v>
      </c>
      <c r="E54" s="19">
        <f t="shared" si="8"/>
        <v>50.141792885144909</v>
      </c>
    </row>
    <row r="55" spans="1:5" ht="15" customHeight="1" x14ac:dyDescent="0.3">
      <c r="A55" s="17" t="s">
        <v>48</v>
      </c>
      <c r="B55" s="18">
        <f>[5]SCF!C51</f>
        <v>2505144</v>
      </c>
      <c r="C55" s="18">
        <v>764832.25999999989</v>
      </c>
      <c r="D55" s="18">
        <f t="shared" si="6"/>
        <v>1740311.7400000002</v>
      </c>
      <c r="E55" s="19">
        <f t="shared" si="8"/>
        <v>69.46952909693016</v>
      </c>
    </row>
    <row r="56" spans="1:5" ht="15" customHeight="1" x14ac:dyDescent="0.3">
      <c r="A56" s="17" t="s">
        <v>49</v>
      </c>
      <c r="B56" s="18">
        <f>[5]SCF!C52</f>
        <v>1946400</v>
      </c>
      <c r="C56" s="18">
        <v>1125020.2400000002</v>
      </c>
      <c r="D56" s="18">
        <f t="shared" si="6"/>
        <v>821379.75999999978</v>
      </c>
      <c r="E56" s="19">
        <f t="shared" si="8"/>
        <v>42.199946568023009</v>
      </c>
    </row>
    <row r="57" spans="1:5" ht="15" customHeight="1" x14ac:dyDescent="0.3">
      <c r="A57" s="17" t="s">
        <v>50</v>
      </c>
      <c r="B57" s="18">
        <f>[5]SCF!C53</f>
        <v>25190137</v>
      </c>
      <c r="C57" s="18">
        <v>10452446.49</v>
      </c>
      <c r="D57" s="18">
        <f t="shared" si="6"/>
        <v>14737690.51</v>
      </c>
      <c r="E57" s="19">
        <f t="shared" si="8"/>
        <v>58.50579736823186</v>
      </c>
    </row>
    <row r="58" spans="1:5" ht="15" customHeight="1" x14ac:dyDescent="0.3">
      <c r="A58" s="17" t="s">
        <v>51</v>
      </c>
      <c r="B58" s="18">
        <f>[5]SCF!C54</f>
        <v>9487000</v>
      </c>
      <c r="C58" s="18">
        <v>909675.70000000007</v>
      </c>
      <c r="D58" s="18">
        <f t="shared" si="6"/>
        <v>8577324.3000000007</v>
      </c>
      <c r="E58" s="19">
        <f t="shared" si="8"/>
        <v>90.411344998418897</v>
      </c>
    </row>
    <row r="59" spans="1:5" ht="15" customHeight="1" x14ac:dyDescent="0.3">
      <c r="A59" s="17" t="s">
        <v>52</v>
      </c>
      <c r="B59" s="18">
        <f>[5]SCF!C55</f>
        <v>29700000</v>
      </c>
      <c r="C59" s="18">
        <v>10547878.489999998</v>
      </c>
      <c r="D59" s="18">
        <f t="shared" si="6"/>
        <v>19152121.510000002</v>
      </c>
      <c r="E59" s="19">
        <f t="shared" si="8"/>
        <v>64.48525760942762</v>
      </c>
    </row>
    <row r="60" spans="1:5" ht="15" customHeight="1" x14ac:dyDescent="0.3">
      <c r="A60" s="17" t="s">
        <v>53</v>
      </c>
      <c r="B60" s="18">
        <f>[5]SCF!C56</f>
        <v>1237500</v>
      </c>
      <c r="C60" s="18">
        <v>227853.62</v>
      </c>
      <c r="D60" s="18">
        <f t="shared" si="6"/>
        <v>1009646.38</v>
      </c>
      <c r="E60" s="19">
        <f t="shared" si="8"/>
        <v>81.58758626262626</v>
      </c>
    </row>
    <row r="61" spans="1:5" ht="15" customHeight="1" x14ac:dyDescent="0.3">
      <c r="A61" s="17" t="s">
        <v>54</v>
      </c>
      <c r="B61" s="18">
        <f>[5]SCF!C57</f>
        <v>11420000</v>
      </c>
      <c r="C61" s="18">
        <v>2692471.3200000003</v>
      </c>
      <c r="D61" s="18">
        <f t="shared" si="6"/>
        <v>8727528.6799999997</v>
      </c>
      <c r="E61" s="19">
        <f t="shared" si="8"/>
        <v>76.423193345008755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4589500</v>
      </c>
      <c r="C63" s="18">
        <v>2294750</v>
      </c>
      <c r="D63" s="18">
        <f t="shared" ref="D63:D67" si="9">C63-B63</f>
        <v>-2294750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[5]SCF!C61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[5]SCF!C62</f>
        <v>34410969</v>
      </c>
      <c r="C65" s="18">
        <v>0</v>
      </c>
      <c r="D65" s="18">
        <f t="shared" si="9"/>
        <v>-34410969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39000469</v>
      </c>
      <c r="C68" s="31">
        <v>2294750</v>
      </c>
      <c r="D68" s="31">
        <f t="shared" ref="D68" si="11">+C68-B68</f>
        <v>-36705719</v>
      </c>
      <c r="E68" s="32">
        <f t="shared" ref="E68" si="12">+D68/B68*100</f>
        <v>-94.116096398738179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59939672</v>
      </c>
      <c r="C70" s="15">
        <v>27890601.400000006</v>
      </c>
      <c r="D70" s="15">
        <f t="shared" ref="D70:D82" si="13">+C70-B70</f>
        <v>-32049070.599999994</v>
      </c>
      <c r="E70" s="16">
        <f t="shared" ref="E70:E82" si="14">+D70/B70*100</f>
        <v>-53.468878842046372</v>
      </c>
    </row>
    <row r="71" spans="1:5" ht="15" customHeight="1" x14ac:dyDescent="0.3">
      <c r="A71" s="17" t="s">
        <v>14</v>
      </c>
      <c r="B71" s="18">
        <f>[5]SCF!C68</f>
        <v>47625862</v>
      </c>
      <c r="C71" s="18">
        <v>23112722.580000002</v>
      </c>
      <c r="D71" s="18">
        <f t="shared" si="13"/>
        <v>-24513139.419999998</v>
      </c>
      <c r="E71" s="19">
        <f t="shared" ref="E71:E81" si="15">IFERROR(+D71/B71*100,0)</f>
        <v>-51.470227289534407</v>
      </c>
    </row>
    <row r="72" spans="1:5" ht="15" customHeight="1" x14ac:dyDescent="0.3">
      <c r="A72" s="17" t="s">
        <v>15</v>
      </c>
      <c r="B72" s="18">
        <f>[5]SCF!C69</f>
        <v>454088</v>
      </c>
      <c r="C72" s="18">
        <v>182397.71000000002</v>
      </c>
      <c r="D72" s="18">
        <f t="shared" si="13"/>
        <v>-271690.28999999998</v>
      </c>
      <c r="E72" s="19">
        <f t="shared" si="15"/>
        <v>-59.832078804108448</v>
      </c>
    </row>
    <row r="73" spans="1:5" ht="15" customHeight="1" x14ac:dyDescent="0.3">
      <c r="A73" s="17" t="s">
        <v>16</v>
      </c>
      <c r="B73" s="18">
        <f>[5]SCF!C70</f>
        <v>0</v>
      </c>
      <c r="C73" s="18">
        <v>473.41999999999996</v>
      </c>
      <c r="D73" s="18">
        <f t="shared" si="13"/>
        <v>473.41999999999996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11859722</v>
      </c>
      <c r="C74" s="18">
        <v>5567.44</v>
      </c>
      <c r="D74" s="18">
        <f t="shared" si="13"/>
        <v>-11854154.560000001</v>
      </c>
      <c r="E74" s="19">
        <f t="shared" si="15"/>
        <v>-99.953055897937588</v>
      </c>
    </row>
    <row r="75" spans="1:5" ht="15" customHeight="1" x14ac:dyDescent="0.3">
      <c r="A75" s="17" t="s">
        <v>18</v>
      </c>
      <c r="B75" s="18">
        <f>[5]SCF!C72</f>
        <v>0</v>
      </c>
      <c r="C75" s="18">
        <v>4589440.25</v>
      </c>
      <c r="D75" s="18">
        <f t="shared" si="13"/>
        <v>4589440.25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26236203</v>
      </c>
      <c r="C77" s="18">
        <v>1450010.3499999999</v>
      </c>
      <c r="D77" s="18">
        <f t="shared" ref="D77:D81" si="16">C77-B77</f>
        <v>-24786192.649999999</v>
      </c>
      <c r="E77" s="19">
        <f t="shared" si="15"/>
        <v>-94.473246185814304</v>
      </c>
    </row>
    <row r="78" spans="1:5" x14ac:dyDescent="0.3">
      <c r="A78" s="24" t="s">
        <v>66</v>
      </c>
      <c r="B78" s="18">
        <f>[5]SCF!C75</f>
        <v>59167557</v>
      </c>
      <c r="C78" s="18">
        <v>26288061.990000002</v>
      </c>
      <c r="D78" s="18">
        <f t="shared" si="16"/>
        <v>-32879495.009999998</v>
      </c>
      <c r="E78" s="19">
        <f t="shared" si="15"/>
        <v>-55.570141268465754</v>
      </c>
    </row>
    <row r="79" spans="1:5" ht="15" customHeight="1" x14ac:dyDescent="0.3">
      <c r="A79" s="24" t="s">
        <v>67</v>
      </c>
      <c r="B79" s="18">
        <f>[5]SCF!C76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[5]SCF!C77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145343432</v>
      </c>
      <c r="C82" s="31">
        <v>55628673.74000001</v>
      </c>
      <c r="D82" s="31">
        <f t="shared" si="13"/>
        <v>-89714758.25999999</v>
      </c>
      <c r="E82" s="32">
        <f t="shared" si="14"/>
        <v>-61.726049141319294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[5]SCF!C82</f>
        <v>560467880</v>
      </c>
      <c r="C85" s="18">
        <v>23866069.27</v>
      </c>
      <c r="D85" s="18">
        <f t="shared" si="17"/>
        <v>-536601810.73000002</v>
      </c>
      <c r="E85" s="19">
        <f t="shared" si="18"/>
        <v>-95.741759675862255</v>
      </c>
    </row>
    <row r="86" spans="1:5" ht="15" customHeight="1" x14ac:dyDescent="0.3">
      <c r="A86" s="24" t="s">
        <v>74</v>
      </c>
      <c r="B86" s="18">
        <f>[5]SCF!C83</f>
        <v>0</v>
      </c>
      <c r="C86" s="18">
        <v>0</v>
      </c>
      <c r="D86" s="18">
        <f t="shared" si="17"/>
        <v>0</v>
      </c>
      <c r="E86" s="19">
        <f t="shared" si="18"/>
        <v>0</v>
      </c>
    </row>
    <row r="87" spans="1:5" ht="15" customHeight="1" x14ac:dyDescent="0.3">
      <c r="A87" s="30" t="s">
        <v>75</v>
      </c>
      <c r="B87" s="33">
        <f>+B84+B85+B86</f>
        <v>560467880</v>
      </c>
      <c r="C87" s="31">
        <v>23866069.27</v>
      </c>
      <c r="D87" s="31">
        <f t="shared" si="17"/>
        <v>-536601810.73000002</v>
      </c>
      <c r="E87" s="32">
        <f>+D87/B87*100</f>
        <v>-95.741759675862255</v>
      </c>
    </row>
    <row r="88" spans="1:5" ht="18" customHeight="1" x14ac:dyDescent="0.3">
      <c r="A88" s="25" t="s">
        <v>76</v>
      </c>
      <c r="B88" s="27">
        <f>+B45+B46+B68+B82+B87</f>
        <v>4644981548</v>
      </c>
      <c r="C88" s="27">
        <v>1384671642.0999999</v>
      </c>
      <c r="D88" s="27">
        <f t="shared" si="17"/>
        <v>-3260309905.9000001</v>
      </c>
      <c r="E88" s="28">
        <f>+D88/B88*100</f>
        <v>-70.189943107606084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31799345</v>
      </c>
      <c r="C93" s="18">
        <v>10576427.970000001</v>
      </c>
      <c r="D93" s="18">
        <f t="shared" si="19"/>
        <v>-21222917.030000001</v>
      </c>
      <c r="E93" s="19">
        <f t="shared" si="20"/>
        <v>-66.740107477056526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428229637.44</v>
      </c>
      <c r="D97" s="18">
        <f t="shared" si="19"/>
        <v>428229637.44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31799345</v>
      </c>
      <c r="C98" s="31">
        <v>438806065.41000003</v>
      </c>
      <c r="D98" s="31">
        <f t="shared" si="19"/>
        <v>407006720.41000003</v>
      </c>
      <c r="E98" s="32">
        <f t="shared" ref="E98" si="21">+D98/B98*100</f>
        <v>1279.9217103685628</v>
      </c>
    </row>
    <row r="99" spans="1:5" ht="15" customHeight="1" x14ac:dyDescent="0.3">
      <c r="A99" s="34" t="s">
        <v>86</v>
      </c>
      <c r="B99" s="35">
        <f>+B42-B88-B98</f>
        <v>-70633653</v>
      </c>
      <c r="C99" s="36">
        <v>336284479.11000043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124223712</v>
      </c>
      <c r="C100" s="18">
        <v>217293623.38999999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53590059</v>
      </c>
      <c r="C101" s="36">
        <v>553578102.50000048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NUVELCO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NUVELCO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2573220240</v>
      </c>
      <c r="C16" s="15">
        <v>1338838955.46</v>
      </c>
      <c r="D16" s="15">
        <f>+C16-B16</f>
        <v>-1234381284.54</v>
      </c>
      <c r="E16" s="16">
        <f t="shared" ref="E16:E42" si="0">+D16/B16*100</f>
        <v>-47.970292839760965</v>
      </c>
    </row>
    <row r="17" spans="1:5" ht="15" customHeight="1" x14ac:dyDescent="0.3">
      <c r="A17" s="17" t="s">
        <v>11</v>
      </c>
      <c r="B17" s="18">
        <f>[6]SCF!C13</f>
        <v>2280782085</v>
      </c>
      <c r="C17" s="18">
        <v>1157543625.6800001</v>
      </c>
      <c r="D17" s="18">
        <f t="shared" ref="D17:D42" si="1">+C17-B17</f>
        <v>-1123238459.3199999</v>
      </c>
      <c r="E17" s="19">
        <f t="shared" ref="E17:E18" si="2">IFERROR(+D17/B17*100,0)</f>
        <v>-49.247951687589655</v>
      </c>
    </row>
    <row r="18" spans="1:5" ht="15" customHeight="1" x14ac:dyDescent="0.3">
      <c r="A18" s="17" t="s">
        <v>12</v>
      </c>
      <c r="B18" s="18">
        <f>[6]SCF!C14</f>
        <v>56555292</v>
      </c>
      <c r="C18" s="18">
        <v>31292970.530000001</v>
      </c>
      <c r="D18" s="18">
        <f t="shared" si="1"/>
        <v>-25262321.469999999</v>
      </c>
      <c r="E18" s="19">
        <f t="shared" si="2"/>
        <v>-44.668360071414718</v>
      </c>
    </row>
    <row r="19" spans="1:5" ht="15" customHeight="1" x14ac:dyDescent="0.3">
      <c r="A19" s="20" t="s">
        <v>13</v>
      </c>
      <c r="B19" s="15">
        <f>[6]SCF!C15</f>
        <v>34092007</v>
      </c>
      <c r="C19" s="21">
        <v>17628765.549999997</v>
      </c>
      <c r="D19" s="21">
        <f t="shared" si="1"/>
        <v>-16463241.450000003</v>
      </c>
      <c r="E19" s="22">
        <f t="shared" si="0"/>
        <v>-48.290619704495555</v>
      </c>
    </row>
    <row r="20" spans="1:5" ht="15" customHeight="1" x14ac:dyDescent="0.3">
      <c r="A20" s="23" t="s">
        <v>14</v>
      </c>
      <c r="B20" s="18">
        <f>[6]SCF!C16</f>
        <v>22644108.870000001</v>
      </c>
      <c r="C20" s="18">
        <v>13198339.18</v>
      </c>
      <c r="D20" s="18">
        <f t="shared" si="1"/>
        <v>-9445769.6900000013</v>
      </c>
      <c r="E20" s="19">
        <f t="shared" ref="E20:E28" si="3">IFERROR(+D20/B20*100,0)</f>
        <v>-41.714027009092014</v>
      </c>
    </row>
    <row r="21" spans="1:5" ht="15" customHeight="1" x14ac:dyDescent="0.3">
      <c r="A21" s="23" t="s">
        <v>15</v>
      </c>
      <c r="B21" s="18">
        <f>[6]SCF!C17</f>
        <v>281518.3</v>
      </c>
      <c r="C21" s="18">
        <v>812408.60000000009</v>
      </c>
      <c r="D21" s="18">
        <f t="shared" si="1"/>
        <v>530890.30000000005</v>
      </c>
      <c r="E21" s="19">
        <f t="shared" si="3"/>
        <v>188.58109756985607</v>
      </c>
    </row>
    <row r="22" spans="1:5" ht="15" customHeight="1" x14ac:dyDescent="0.3">
      <c r="A22" s="23" t="s">
        <v>16</v>
      </c>
      <c r="B22" s="18">
        <f>[6]SCF!C18</f>
        <v>1243649.29</v>
      </c>
      <c r="C22" s="18">
        <v>11058</v>
      </c>
      <c r="D22" s="18">
        <f t="shared" si="1"/>
        <v>-1232591.29</v>
      </c>
      <c r="E22" s="19">
        <f t="shared" si="3"/>
        <v>-99.11084257524081</v>
      </c>
    </row>
    <row r="23" spans="1:5" ht="15" customHeight="1" x14ac:dyDescent="0.3">
      <c r="A23" s="23" t="s">
        <v>17</v>
      </c>
      <c r="B23" s="18">
        <f>[6]SCF!C19</f>
        <v>3814919.1</v>
      </c>
      <c r="C23" s="18">
        <v>249291.02</v>
      </c>
      <c r="D23" s="18">
        <f t="shared" si="1"/>
        <v>-3565628.08</v>
      </c>
      <c r="E23" s="19">
        <f t="shared" si="3"/>
        <v>-93.465365490974634</v>
      </c>
    </row>
    <row r="24" spans="1:5" ht="15" customHeight="1" x14ac:dyDescent="0.3">
      <c r="A24" s="23" t="s">
        <v>18</v>
      </c>
      <c r="B24" s="18">
        <f>[6]SCF!C20</f>
        <v>6107811.4400000004</v>
      </c>
      <c r="C24" s="18">
        <v>3357668.75</v>
      </c>
      <c r="D24" s="18">
        <f t="shared" si="1"/>
        <v>-2750142.6900000004</v>
      </c>
      <c r="E24" s="19">
        <f t="shared" si="3"/>
        <v>-45.026646893342864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14216762</v>
      </c>
      <c r="C26" s="18">
        <v>639710.66</v>
      </c>
      <c r="D26" s="18">
        <f t="shared" si="1"/>
        <v>-13577051.34</v>
      </c>
      <c r="E26" s="19">
        <f t="shared" si="3"/>
        <v>-95.500306891259768</v>
      </c>
    </row>
    <row r="27" spans="1:5" ht="15" customHeight="1" x14ac:dyDescent="0.3">
      <c r="A27" s="17" t="s">
        <v>21</v>
      </c>
      <c r="B27" s="18">
        <f>[6]SCF!C23</f>
        <v>187574094</v>
      </c>
      <c r="C27" s="18">
        <v>131733883.03999999</v>
      </c>
      <c r="D27" s="18">
        <f t="shared" si="1"/>
        <v>-55840210.960000008</v>
      </c>
      <c r="E27" s="19">
        <f t="shared" si="3"/>
        <v>-29.769681819708005</v>
      </c>
    </row>
    <row r="28" spans="1:5" ht="15" customHeight="1" x14ac:dyDescent="0.3">
      <c r="A28" s="17" t="s">
        <v>22</v>
      </c>
      <c r="B28" s="18">
        <f>[6]SCF!C24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[6]SCF!C25</f>
        <v>59008582</v>
      </c>
      <c r="C29" s="15">
        <v>53811997.93</v>
      </c>
      <c r="D29" s="15">
        <f t="shared" si="1"/>
        <v>-5196584.07</v>
      </c>
      <c r="E29" s="16">
        <f t="shared" si="0"/>
        <v>-8.8064886392287818</v>
      </c>
    </row>
    <row r="30" spans="1:5" ht="15" customHeight="1" x14ac:dyDescent="0.3">
      <c r="A30" s="17" t="s">
        <v>24</v>
      </c>
      <c r="B30" s="18">
        <f>[6]SCF!C26</f>
        <v>5000000</v>
      </c>
      <c r="C30" s="18">
        <v>24589136.77</v>
      </c>
      <c r="D30" s="18">
        <f t="shared" si="1"/>
        <v>19589136.77</v>
      </c>
      <c r="E30" s="19">
        <f t="shared" ref="E30:E32" si="4">IFERROR(+D30/B30*100,0)</f>
        <v>391.78273539999998</v>
      </c>
    </row>
    <row r="31" spans="1:5" ht="15" customHeight="1" x14ac:dyDescent="0.3">
      <c r="A31" s="17" t="s">
        <v>25</v>
      </c>
      <c r="B31" s="18">
        <f>[6]SCF!C27</f>
        <v>6000000</v>
      </c>
      <c r="C31" s="18">
        <v>10577641.02</v>
      </c>
      <c r="D31" s="18">
        <f t="shared" si="1"/>
        <v>4577641.0199999996</v>
      </c>
      <c r="E31" s="19">
        <f t="shared" si="4"/>
        <v>76.294016999999997</v>
      </c>
    </row>
    <row r="32" spans="1:5" x14ac:dyDescent="0.3">
      <c r="A32" s="17" t="s">
        <v>26</v>
      </c>
      <c r="B32" s="18">
        <f>[6]SCF!C28</f>
        <v>48008582</v>
      </c>
      <c r="C32" s="18">
        <v>18645220.140000001</v>
      </c>
      <c r="D32" s="18">
        <f t="shared" si="1"/>
        <v>-29363361.859999999</v>
      </c>
      <c r="E32" s="19">
        <f t="shared" si="4"/>
        <v>-61.162735154310532</v>
      </c>
    </row>
    <row r="33" spans="1:5" x14ac:dyDescent="0.3">
      <c r="A33" s="14" t="s">
        <v>27</v>
      </c>
      <c r="B33" s="15">
        <f>[6]SCF!C29</f>
        <v>99000000</v>
      </c>
      <c r="C33" s="15">
        <v>0</v>
      </c>
      <c r="D33" s="15">
        <f t="shared" si="1"/>
        <v>-99000000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[6]SCF!C30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[6]SCF!C31</f>
        <v>70000000</v>
      </c>
      <c r="C35" s="18">
        <v>0</v>
      </c>
      <c r="D35" s="18">
        <f t="shared" si="1"/>
        <v>-70000000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29000000</v>
      </c>
      <c r="C37" s="18">
        <v>0</v>
      </c>
      <c r="D37" s="18">
        <f t="shared" si="1"/>
        <v>-29000000</v>
      </c>
      <c r="E37" s="19">
        <f t="shared" si="5"/>
        <v>-100</v>
      </c>
    </row>
    <row r="38" spans="1:5" x14ac:dyDescent="0.3">
      <c r="A38" s="24" t="s">
        <v>32</v>
      </c>
      <c r="B38" s="18">
        <f>[6]SCF!C34</f>
        <v>0</v>
      </c>
      <c r="C38" s="18">
        <v>688846</v>
      </c>
      <c r="D38" s="18">
        <f t="shared" si="1"/>
        <v>688846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10097100</v>
      </c>
      <c r="C39" s="18">
        <v>2607000</v>
      </c>
      <c r="D39" s="18">
        <f t="shared" si="1"/>
        <v>-7490100</v>
      </c>
      <c r="E39" s="19">
        <f t="shared" si="5"/>
        <v>-74.180705351041382</v>
      </c>
    </row>
    <row r="40" spans="1:5" ht="15" customHeight="1" x14ac:dyDescent="0.3">
      <c r="A40" s="24" t="s">
        <v>34</v>
      </c>
      <c r="B40" s="18">
        <f>[6]SCF!C36</f>
        <v>0</v>
      </c>
      <c r="C40" s="18">
        <v>114851897.56</v>
      </c>
      <c r="D40" s="18">
        <f t="shared" si="1"/>
        <v>114851897.56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[6]SCF!C37</f>
        <v>0</v>
      </c>
      <c r="C41" s="18">
        <v>35159584.270000003</v>
      </c>
      <c r="D41" s="18">
        <f t="shared" si="1"/>
        <v>35159584.270000003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[6]SCF!C38</f>
        <v>2741325922</v>
      </c>
      <c r="C42" s="27">
        <v>1545958281.22</v>
      </c>
      <c r="D42" s="27">
        <f t="shared" si="1"/>
        <v>-1195367640.78</v>
      </c>
      <c r="E42" s="28">
        <f t="shared" si="0"/>
        <v>-43.605454980263382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1909500986</v>
      </c>
      <c r="C45" s="18">
        <v>801260336.31999993</v>
      </c>
      <c r="D45" s="18">
        <f>C45-B45</f>
        <v>-1108240649.6800001</v>
      </c>
      <c r="E45" s="19">
        <f>IFERROR(+D45/B45*100,0)</f>
        <v>-58.038233957738314</v>
      </c>
    </row>
    <row r="46" spans="1:5" ht="15" customHeight="1" x14ac:dyDescent="0.3">
      <c r="A46" s="14" t="s">
        <v>39</v>
      </c>
      <c r="B46" s="15">
        <f>[6]SCF!C42</f>
        <v>207871098</v>
      </c>
      <c r="C46" s="15">
        <v>99172616.109999999</v>
      </c>
      <c r="D46" s="15">
        <f t="shared" ref="D46:D61" si="6">+B46-C46</f>
        <v>108698481.89</v>
      </c>
      <c r="E46" s="16">
        <f t="shared" ref="E46" si="7">+D46/B46*100</f>
        <v>52.291291543569955</v>
      </c>
    </row>
    <row r="47" spans="1:5" ht="15" customHeight="1" x14ac:dyDescent="0.3">
      <c r="A47" s="17" t="s">
        <v>40</v>
      </c>
      <c r="B47" s="18">
        <f>[6]SCF!C43</f>
        <v>112485375</v>
      </c>
      <c r="C47" s="18">
        <v>55908530.68</v>
      </c>
      <c r="D47" s="18">
        <f t="shared" si="6"/>
        <v>56576844.32</v>
      </c>
      <c r="E47" s="19">
        <f t="shared" ref="E47:E61" si="8">IFERROR(+D47/B47*100,0)</f>
        <v>50.297066903141854</v>
      </c>
    </row>
    <row r="48" spans="1:5" ht="15" customHeight="1" x14ac:dyDescent="0.3">
      <c r="A48" s="17" t="s">
        <v>41</v>
      </c>
      <c r="B48" s="18">
        <f>[6]SCF!C44</f>
        <v>12370406</v>
      </c>
      <c r="C48" s="18">
        <v>6490846.7599999998</v>
      </c>
      <c r="D48" s="18">
        <f t="shared" si="6"/>
        <v>5879559.2400000002</v>
      </c>
      <c r="E48" s="19">
        <f t="shared" si="8"/>
        <v>47.529234206217644</v>
      </c>
    </row>
    <row r="49" spans="1:5" ht="15" customHeight="1" x14ac:dyDescent="0.3">
      <c r="A49" s="17" t="s">
        <v>42</v>
      </c>
      <c r="B49" s="18">
        <f>[6]SCF!C45</f>
        <v>16405760</v>
      </c>
      <c r="C49" s="18">
        <v>7630599.0499999998</v>
      </c>
      <c r="D49" s="18">
        <f t="shared" si="6"/>
        <v>8775160.9499999993</v>
      </c>
      <c r="E49" s="19">
        <f t="shared" si="8"/>
        <v>53.488292831298267</v>
      </c>
    </row>
    <row r="50" spans="1:5" ht="15" customHeight="1" x14ac:dyDescent="0.3">
      <c r="A50" s="17" t="s">
        <v>43</v>
      </c>
      <c r="B50" s="18">
        <f>[6]SCF!C46</f>
        <v>1612200</v>
      </c>
      <c r="C50" s="18">
        <v>1059965.74</v>
      </c>
      <c r="D50" s="18">
        <f t="shared" si="6"/>
        <v>552234.26</v>
      </c>
      <c r="E50" s="19">
        <f t="shared" si="8"/>
        <v>34.253458627961791</v>
      </c>
    </row>
    <row r="51" spans="1:5" ht="15" customHeight="1" x14ac:dyDescent="0.3">
      <c r="A51" s="17" t="s">
        <v>44</v>
      </c>
      <c r="B51" s="18">
        <f>[6]SCF!C47</f>
        <v>3873789</v>
      </c>
      <c r="C51" s="18">
        <v>1343985.04</v>
      </c>
      <c r="D51" s="18">
        <f t="shared" si="6"/>
        <v>2529803.96</v>
      </c>
      <c r="E51" s="19">
        <f t="shared" si="8"/>
        <v>65.305672559863226</v>
      </c>
    </row>
    <row r="52" spans="1:5" x14ac:dyDescent="0.3">
      <c r="A52" s="17" t="s">
        <v>45</v>
      </c>
      <c r="B52" s="18">
        <f>[6]SCF!C48</f>
        <v>2336000</v>
      </c>
      <c r="C52" s="18">
        <v>2124160</v>
      </c>
      <c r="D52" s="18">
        <f t="shared" si="6"/>
        <v>211840</v>
      </c>
      <c r="E52" s="19">
        <f t="shared" si="8"/>
        <v>9.0684931506849313</v>
      </c>
    </row>
    <row r="53" spans="1:5" ht="15" customHeight="1" x14ac:dyDescent="0.3">
      <c r="A53" s="17" t="s">
        <v>46</v>
      </c>
      <c r="B53" s="18">
        <f>[6]SCF!C49</f>
        <v>10162436</v>
      </c>
      <c r="C53" s="18">
        <v>4567690.1500000004</v>
      </c>
      <c r="D53" s="18">
        <f t="shared" si="6"/>
        <v>5594745.8499999996</v>
      </c>
      <c r="E53" s="19">
        <f t="shared" si="8"/>
        <v>55.053196398973625</v>
      </c>
    </row>
    <row r="54" spans="1:5" ht="15" customHeight="1" x14ac:dyDescent="0.3">
      <c r="A54" s="17" t="s">
        <v>47</v>
      </c>
      <c r="B54" s="18">
        <f>[6]SCF!C50</f>
        <v>7575600</v>
      </c>
      <c r="C54" s="18">
        <v>2932310.34</v>
      </c>
      <c r="D54" s="18">
        <f t="shared" si="6"/>
        <v>4643289.66</v>
      </c>
      <c r="E54" s="19">
        <f t="shared" si="8"/>
        <v>61.292698400126724</v>
      </c>
    </row>
    <row r="55" spans="1:5" ht="15" customHeight="1" x14ac:dyDescent="0.3">
      <c r="A55" s="17" t="s">
        <v>48</v>
      </c>
      <c r="B55" s="18">
        <f>[6]SCF!C51</f>
        <v>2848500</v>
      </c>
      <c r="C55" s="18">
        <v>899330</v>
      </c>
      <c r="D55" s="18">
        <f t="shared" si="6"/>
        <v>1949170</v>
      </c>
      <c r="E55" s="19">
        <f t="shared" si="8"/>
        <v>68.427944532209935</v>
      </c>
    </row>
    <row r="56" spans="1:5" ht="15" customHeight="1" x14ac:dyDescent="0.3">
      <c r="A56" s="17" t="s">
        <v>49</v>
      </c>
      <c r="B56" s="18">
        <f>[6]SCF!C52</f>
        <v>2964000</v>
      </c>
      <c r="C56" s="18">
        <v>1295530</v>
      </c>
      <c r="D56" s="18">
        <f t="shared" si="6"/>
        <v>1668470</v>
      </c>
      <c r="E56" s="19">
        <f t="shared" si="8"/>
        <v>56.291160593792178</v>
      </c>
    </row>
    <row r="57" spans="1:5" ht="15" customHeight="1" x14ac:dyDescent="0.3">
      <c r="A57" s="17" t="s">
        <v>50</v>
      </c>
      <c r="B57" s="18">
        <f>[6]SCF!C53</f>
        <v>18390532</v>
      </c>
      <c r="C57" s="18">
        <v>10030273.17</v>
      </c>
      <c r="D57" s="18">
        <f t="shared" si="6"/>
        <v>8360258.8300000001</v>
      </c>
      <c r="E57" s="19">
        <f t="shared" si="8"/>
        <v>45.459581212767525</v>
      </c>
    </row>
    <row r="58" spans="1:5" ht="15" customHeight="1" x14ac:dyDescent="0.3">
      <c r="A58" s="17" t="s">
        <v>51</v>
      </c>
      <c r="B58" s="18">
        <f>[6]SCF!C54</f>
        <v>500000</v>
      </c>
      <c r="C58" s="18">
        <v>397900</v>
      </c>
      <c r="D58" s="18">
        <f t="shared" si="6"/>
        <v>102100</v>
      </c>
      <c r="E58" s="19">
        <f t="shared" si="8"/>
        <v>20.419999999999998</v>
      </c>
    </row>
    <row r="59" spans="1:5" ht="15" customHeight="1" x14ac:dyDescent="0.3">
      <c r="A59" s="17" t="s">
        <v>52</v>
      </c>
      <c r="B59" s="18">
        <f>[6]SCF!C55</f>
        <v>10415000</v>
      </c>
      <c r="C59" s="18">
        <v>3777886.57</v>
      </c>
      <c r="D59" s="18">
        <f t="shared" si="6"/>
        <v>6637113.4299999997</v>
      </c>
      <c r="E59" s="19">
        <f t="shared" si="8"/>
        <v>63.726485165626499</v>
      </c>
    </row>
    <row r="60" spans="1:5" ht="15" customHeight="1" x14ac:dyDescent="0.3">
      <c r="A60" s="17" t="s">
        <v>53</v>
      </c>
      <c r="B60" s="18">
        <f>[6]SCF!C56</f>
        <v>3361500</v>
      </c>
      <c r="C60" s="18">
        <v>313188.94</v>
      </c>
      <c r="D60" s="18">
        <f t="shared" si="6"/>
        <v>3048311.06</v>
      </c>
      <c r="E60" s="19">
        <f t="shared" si="8"/>
        <v>90.683059943477616</v>
      </c>
    </row>
    <row r="61" spans="1:5" ht="15" customHeight="1" x14ac:dyDescent="0.3">
      <c r="A61" s="17" t="s">
        <v>54</v>
      </c>
      <c r="B61" s="18">
        <f>[6]SCF!C57</f>
        <v>2570000</v>
      </c>
      <c r="C61" s="18">
        <v>400419.67</v>
      </c>
      <c r="D61" s="18">
        <f t="shared" si="6"/>
        <v>2169580.33</v>
      </c>
      <c r="E61" s="19">
        <f t="shared" si="8"/>
        <v>84.41946809338522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[6]SCF!C61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[6]SCF!C62</f>
        <v>11912284</v>
      </c>
      <c r="C65" s="18">
        <v>2789418</v>
      </c>
      <c r="D65" s="18">
        <f t="shared" si="9"/>
        <v>-9122866</v>
      </c>
      <c r="E65" s="19">
        <f t="shared" si="10"/>
        <v>-76.583684539421654</v>
      </c>
    </row>
    <row r="66" spans="1:5" ht="15" customHeight="1" x14ac:dyDescent="0.3">
      <c r="A66" s="24" t="s">
        <v>59</v>
      </c>
      <c r="B66" s="18">
        <f>[6]SCF!C63</f>
        <v>151766520</v>
      </c>
      <c r="C66" s="18">
        <v>185136181</v>
      </c>
      <c r="D66" s="18">
        <f t="shared" si="9"/>
        <v>33369661</v>
      </c>
      <c r="E66" s="19">
        <f t="shared" si="10"/>
        <v>21.987498296725786</v>
      </c>
    </row>
    <row r="67" spans="1:5" ht="15" customHeight="1" x14ac:dyDescent="0.3">
      <c r="A67" s="24" t="s">
        <v>60</v>
      </c>
      <c r="B67" s="18">
        <f>[6]SCF!C64</f>
        <v>8000000</v>
      </c>
      <c r="C67" s="18">
        <v>9258701.2899999991</v>
      </c>
      <c r="D67" s="18">
        <f t="shared" si="9"/>
        <v>1258701.2899999991</v>
      </c>
      <c r="E67" s="19">
        <f t="shared" si="10"/>
        <v>15.73376612499999</v>
      </c>
    </row>
    <row r="68" spans="1:5" ht="15" customHeight="1" x14ac:dyDescent="0.3">
      <c r="A68" s="30" t="s">
        <v>61</v>
      </c>
      <c r="B68" s="15">
        <f>+B63+B64+B65+B66+B67</f>
        <v>171678804</v>
      </c>
      <c r="C68" s="31">
        <v>197184300.28999999</v>
      </c>
      <c r="D68" s="31">
        <f t="shared" ref="D68" si="11">+C68-B68</f>
        <v>25505496.289999992</v>
      </c>
      <c r="E68" s="32">
        <f t="shared" ref="E68" si="12">+D68/B68*100</f>
        <v>14.856520255115472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34092007</v>
      </c>
      <c r="C70" s="15">
        <v>14862638.140000001</v>
      </c>
      <c r="D70" s="15">
        <f t="shared" ref="D70:D82" si="13">+C70-B70</f>
        <v>-19229368.859999999</v>
      </c>
      <c r="E70" s="16">
        <f t="shared" ref="E70:E82" si="14">+D70/B70*100</f>
        <v>-56.404332135682125</v>
      </c>
    </row>
    <row r="71" spans="1:5" ht="15" customHeight="1" x14ac:dyDescent="0.3">
      <c r="A71" s="17" t="s">
        <v>14</v>
      </c>
      <c r="B71" s="18">
        <f>[6]SCF!C68</f>
        <v>22644108.870000001</v>
      </c>
      <c r="C71" s="18">
        <v>12197184.02</v>
      </c>
      <c r="D71" s="18">
        <f t="shared" si="13"/>
        <v>-10446924.850000001</v>
      </c>
      <c r="E71" s="19">
        <f t="shared" ref="E71:E81" si="15">IFERROR(+D71/B71*100,0)</f>
        <v>-46.135288034410522</v>
      </c>
    </row>
    <row r="72" spans="1:5" ht="15" customHeight="1" x14ac:dyDescent="0.3">
      <c r="A72" s="17" t="s">
        <v>15</v>
      </c>
      <c r="B72" s="18">
        <f>[6]SCF!C69</f>
        <v>281518.3</v>
      </c>
      <c r="C72" s="18">
        <v>122327.45999999999</v>
      </c>
      <c r="D72" s="18">
        <f t="shared" si="13"/>
        <v>-159190.84</v>
      </c>
      <c r="E72" s="19">
        <f t="shared" si="15"/>
        <v>-56.547243997992311</v>
      </c>
    </row>
    <row r="73" spans="1:5" ht="15" customHeight="1" x14ac:dyDescent="0.3">
      <c r="A73" s="17" t="s">
        <v>16</v>
      </c>
      <c r="B73" s="18">
        <f>[6]SCF!C70</f>
        <v>1243649.29</v>
      </c>
      <c r="C73" s="18">
        <v>618.09</v>
      </c>
      <c r="D73" s="18">
        <f t="shared" si="13"/>
        <v>-1243031.2</v>
      </c>
      <c r="E73" s="19">
        <f t="shared" si="15"/>
        <v>-99.950300297280748</v>
      </c>
    </row>
    <row r="74" spans="1:5" ht="15" customHeight="1" x14ac:dyDescent="0.3">
      <c r="A74" s="17" t="s">
        <v>64</v>
      </c>
      <c r="B74" s="18">
        <f>[6]SCF!C71</f>
        <v>3814919.1</v>
      </c>
      <c r="C74" s="18">
        <v>12146.82</v>
      </c>
      <c r="D74" s="18">
        <f t="shared" si="13"/>
        <v>-3802772.2800000003</v>
      </c>
      <c r="E74" s="19">
        <f t="shared" si="15"/>
        <v>-99.681596917743292</v>
      </c>
    </row>
    <row r="75" spans="1:5" ht="15" customHeight="1" x14ac:dyDescent="0.3">
      <c r="A75" s="17" t="s">
        <v>18</v>
      </c>
      <c r="B75" s="18">
        <f>[6]SCF!C72</f>
        <v>6107811.4400000004</v>
      </c>
      <c r="C75" s="18">
        <v>2530361.75</v>
      </c>
      <c r="D75" s="18">
        <f t="shared" si="13"/>
        <v>-3577449.6900000004</v>
      </c>
      <c r="E75" s="19">
        <f t="shared" si="15"/>
        <v>-58.571711408301105</v>
      </c>
    </row>
    <row r="76" spans="1:5" ht="15" customHeight="1" x14ac:dyDescent="0.3">
      <c r="A76" s="17" t="s">
        <v>19</v>
      </c>
      <c r="B76" s="18">
        <f>[6]SCF!C73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[6]SCF!C74</f>
        <v>14216762</v>
      </c>
      <c r="C77" s="18">
        <v>1003809.9600000001</v>
      </c>
      <c r="D77" s="18">
        <f t="shared" ref="D77:D81" si="16">C77-B77</f>
        <v>-13212952.039999999</v>
      </c>
      <c r="E77" s="19">
        <f t="shared" si="15"/>
        <v>-92.939250442540981</v>
      </c>
    </row>
    <row r="78" spans="1:5" x14ac:dyDescent="0.3">
      <c r="A78" s="24" t="s">
        <v>66</v>
      </c>
      <c r="B78" s="18">
        <f>[6]SCF!C75</f>
        <v>187574094</v>
      </c>
      <c r="C78" s="18">
        <v>76432066.329999998</v>
      </c>
      <c r="D78" s="18">
        <f t="shared" si="16"/>
        <v>-111142027.67</v>
      </c>
      <c r="E78" s="19">
        <f t="shared" si="15"/>
        <v>-59.252333464556152</v>
      </c>
    </row>
    <row r="79" spans="1:5" ht="15" customHeight="1" x14ac:dyDescent="0.3">
      <c r="A79" s="24" t="s">
        <v>67</v>
      </c>
      <c r="B79" s="18">
        <f>[6]SCF!C76</f>
        <v>0</v>
      </c>
      <c r="C79" s="18">
        <v>4458448.76</v>
      </c>
      <c r="D79" s="18">
        <f t="shared" si="16"/>
        <v>4458448.76</v>
      </c>
      <c r="E79" s="19">
        <f t="shared" si="15"/>
        <v>0</v>
      </c>
    </row>
    <row r="80" spans="1:5" x14ac:dyDescent="0.3">
      <c r="A80" s="24" t="s">
        <v>68</v>
      </c>
      <c r="B80" s="18">
        <f>[6]SCF!C77</f>
        <v>10097100</v>
      </c>
      <c r="C80" s="18">
        <v>1446637.77</v>
      </c>
      <c r="D80" s="18">
        <f t="shared" si="16"/>
        <v>-8650462.2300000004</v>
      </c>
      <c r="E80" s="19">
        <f t="shared" si="15"/>
        <v>-85.672739994651934</v>
      </c>
    </row>
    <row r="81" spans="1:5" x14ac:dyDescent="0.3">
      <c r="A81" s="24" t="s">
        <v>69</v>
      </c>
      <c r="B81" s="18">
        <f>[6]SCF!C78</f>
        <v>0</v>
      </c>
      <c r="C81" s="18">
        <v>27112535.610000003</v>
      </c>
      <c r="D81" s="18">
        <f t="shared" si="16"/>
        <v>27112535.610000003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245979963</v>
      </c>
      <c r="C82" s="31">
        <v>125316136.57000001</v>
      </c>
      <c r="D82" s="31">
        <f t="shared" si="13"/>
        <v>-120663826.42999999</v>
      </c>
      <c r="E82" s="32">
        <f t="shared" si="14"/>
        <v>-49.054331482276055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5101831</v>
      </c>
      <c r="D84" s="18">
        <f t="shared" ref="D84:D88" si="17">+C84-B84</f>
        <v>5101831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199308652</v>
      </c>
      <c r="C85" s="18">
        <v>43400327</v>
      </c>
      <c r="D85" s="18">
        <f t="shared" si="17"/>
        <v>-155908325</v>
      </c>
      <c r="E85" s="19">
        <f t="shared" si="18"/>
        <v>-78.224564481024146</v>
      </c>
    </row>
    <row r="86" spans="1:5" ht="15" customHeight="1" x14ac:dyDescent="0.3">
      <c r="A86" s="24" t="s">
        <v>74</v>
      </c>
      <c r="B86" s="18">
        <f>[6]SCF!C83</f>
        <v>53173380</v>
      </c>
      <c r="C86" s="18">
        <v>12627391.640000001</v>
      </c>
      <c r="D86" s="18">
        <f t="shared" si="17"/>
        <v>-40545988.359999999</v>
      </c>
      <c r="E86" s="19">
        <f t="shared" si="18"/>
        <v>-76.252418710264422</v>
      </c>
    </row>
    <row r="87" spans="1:5" ht="15" customHeight="1" x14ac:dyDescent="0.3">
      <c r="A87" s="30" t="s">
        <v>75</v>
      </c>
      <c r="B87" s="33">
        <f>+B84+B85+B86</f>
        <v>252482032</v>
      </c>
      <c r="C87" s="31">
        <v>61129549.640000001</v>
      </c>
      <c r="D87" s="31">
        <f t="shared" si="17"/>
        <v>-191352482.36000001</v>
      </c>
      <c r="E87" s="32">
        <f>+D87/B87*100</f>
        <v>-75.788554474244734</v>
      </c>
    </row>
    <row r="88" spans="1:5" ht="18" customHeight="1" x14ac:dyDescent="0.3">
      <c r="A88" s="25" t="s">
        <v>76</v>
      </c>
      <c r="B88" s="27">
        <f>+B45+B46+B68+B82+B87</f>
        <v>2787512883</v>
      </c>
      <c r="C88" s="27">
        <v>1284062938.9300001</v>
      </c>
      <c r="D88" s="27">
        <f t="shared" si="17"/>
        <v>-1503449944.0699999</v>
      </c>
      <c r="E88" s="28">
        <f>+D88/B88*100</f>
        <v>-53.935174730096477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0</v>
      </c>
      <c r="C91" s="18">
        <v>48952386</v>
      </c>
      <c r="D91" s="18">
        <f t="shared" ref="D91:D98" si="19">+C91-B91</f>
        <v>48952386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30000000</v>
      </c>
      <c r="C93" s="18">
        <v>15000000</v>
      </c>
      <c r="D93" s="18">
        <f t="shared" si="19"/>
        <v>-15000000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14050730</v>
      </c>
      <c r="C97" s="18">
        <v>2299477</v>
      </c>
      <c r="D97" s="18">
        <f t="shared" si="19"/>
        <v>-11751253</v>
      </c>
      <c r="E97" s="19">
        <f t="shared" si="20"/>
        <v>-83.634465967248673</v>
      </c>
    </row>
    <row r="98" spans="1:5" ht="15" customHeight="1" x14ac:dyDescent="0.3">
      <c r="A98" s="30" t="s">
        <v>85</v>
      </c>
      <c r="B98" s="33">
        <f>SUM(B91:B97)</f>
        <v>44050730</v>
      </c>
      <c r="C98" s="31">
        <v>66251863</v>
      </c>
      <c r="D98" s="31">
        <f t="shared" si="19"/>
        <v>22201133</v>
      </c>
      <c r="E98" s="32">
        <f t="shared" ref="E98" si="21">+D98/B98*100</f>
        <v>50.399012683785259</v>
      </c>
    </row>
    <row r="99" spans="1:5" ht="15" customHeight="1" x14ac:dyDescent="0.3">
      <c r="A99" s="34" t="s">
        <v>86</v>
      </c>
      <c r="B99" s="35">
        <f>+B42-B88-B98</f>
        <v>-90237691</v>
      </c>
      <c r="C99" s="36">
        <v>195643479.28999996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108330555</v>
      </c>
      <c r="C100" s="18">
        <v>54969979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18092864</v>
      </c>
      <c r="C101" s="36">
        <v>250613458.28999996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>
      <selection activeCell="C19" sqref="C19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QUIRELCO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QUIRELCO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727302947.11529386</v>
      </c>
      <c r="C16" s="15">
        <v>353678245.48000002</v>
      </c>
      <c r="D16" s="15">
        <f>+C16-B16</f>
        <v>-373624701.63529384</v>
      </c>
      <c r="E16" s="16">
        <f t="shared" ref="E16:E42" si="0">+D16/B16*100</f>
        <v>-51.371261881613947</v>
      </c>
    </row>
    <row r="17" spans="1:5" ht="15" customHeight="1" x14ac:dyDescent="0.3">
      <c r="A17" s="17" t="s">
        <v>11</v>
      </c>
      <c r="B17" s="18">
        <f>[7]SCF!C13</f>
        <v>666302038</v>
      </c>
      <c r="C17" s="18">
        <v>327502622.55000001</v>
      </c>
      <c r="D17" s="18">
        <f t="shared" ref="D17:D42" si="1">+C17-B17</f>
        <v>-338799415.44999999</v>
      </c>
      <c r="E17" s="19">
        <f t="shared" ref="E17:E18" si="2">IFERROR(+D17/B17*100,0)</f>
        <v>-50.847723123728464</v>
      </c>
    </row>
    <row r="18" spans="1:5" ht="15" customHeight="1" x14ac:dyDescent="0.3">
      <c r="A18" s="17" t="s">
        <v>12</v>
      </c>
      <c r="B18" s="18">
        <f>[7]SCF!C14</f>
        <v>31783927</v>
      </c>
      <c r="C18" s="18">
        <v>13421414.660000002</v>
      </c>
      <c r="D18" s="18">
        <f t="shared" si="1"/>
        <v>-18362512.339999996</v>
      </c>
      <c r="E18" s="19">
        <f t="shared" si="2"/>
        <v>-57.772950271374569</v>
      </c>
    </row>
    <row r="19" spans="1:5" ht="15" customHeight="1" x14ac:dyDescent="0.3">
      <c r="A19" s="20" t="s">
        <v>13</v>
      </c>
      <c r="B19" s="15">
        <f>[7]SCF!C15</f>
        <v>11874198.100812186</v>
      </c>
      <c r="C19" s="21">
        <v>5737791.2000000002</v>
      </c>
      <c r="D19" s="21">
        <f t="shared" si="1"/>
        <v>-6136406.9008121854</v>
      </c>
      <c r="E19" s="22">
        <f t="shared" si="0"/>
        <v>-51.678495244175352</v>
      </c>
    </row>
    <row r="20" spans="1:5" ht="15" customHeight="1" x14ac:dyDescent="0.3">
      <c r="A20" s="23" t="s">
        <v>14</v>
      </c>
      <c r="B20" s="18">
        <f>[7]SCF!C16</f>
        <v>9217577.6099999994</v>
      </c>
      <c r="C20" s="18">
        <v>4613269.53</v>
      </c>
      <c r="D20" s="18">
        <f t="shared" si="1"/>
        <v>-4604308.0799999991</v>
      </c>
      <c r="E20" s="19">
        <f t="shared" ref="E20:E28" si="3">IFERROR(+D20/B20*100,0)</f>
        <v>-49.951389343387362</v>
      </c>
    </row>
    <row r="21" spans="1:5" ht="15" customHeight="1" x14ac:dyDescent="0.3">
      <c r="A21" s="23" t="s">
        <v>15</v>
      </c>
      <c r="B21" s="18">
        <f>[7]SCF!C17</f>
        <v>101488.87268271275</v>
      </c>
      <c r="C21" s="18">
        <v>42899.06</v>
      </c>
      <c r="D21" s="18">
        <f t="shared" si="1"/>
        <v>-58589.812682712756</v>
      </c>
      <c r="E21" s="19">
        <f t="shared" si="3"/>
        <v>-57.730282280190046</v>
      </c>
    </row>
    <row r="22" spans="1:5" ht="15" customHeight="1" x14ac:dyDescent="0.3">
      <c r="A22" s="23" t="s">
        <v>16</v>
      </c>
      <c r="B22" s="18">
        <f>[7]SCF!C18</f>
        <v>0</v>
      </c>
      <c r="C22" s="18">
        <v>106.16</v>
      </c>
      <c r="D22" s="18">
        <f t="shared" si="1"/>
        <v>106.16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[7]SCF!C19</f>
        <v>0</v>
      </c>
      <c r="C23" s="18">
        <v>2993.1799999999994</v>
      </c>
      <c r="D23" s="18">
        <f t="shared" si="1"/>
        <v>2993.1799999999994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[7]SCF!C20</f>
        <v>2555131.6181294736</v>
      </c>
      <c r="C24" s="18">
        <v>1078422.79</v>
      </c>
      <c r="D24" s="18">
        <f t="shared" si="1"/>
        <v>-1476708.8281294736</v>
      </c>
      <c r="E24" s="19">
        <f t="shared" si="3"/>
        <v>-57.79384582977071</v>
      </c>
    </row>
    <row r="25" spans="1:5" ht="15" customHeight="1" x14ac:dyDescent="0.3">
      <c r="A25" s="23" t="s">
        <v>19</v>
      </c>
      <c r="B25" s="18">
        <f>[7]SCF!C21</f>
        <v>0</v>
      </c>
      <c r="C25" s="18">
        <v>100.48</v>
      </c>
      <c r="D25" s="18">
        <f t="shared" si="1"/>
        <v>100.48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7259439.3636575695</v>
      </c>
      <c r="C26" s="18">
        <v>52675.39</v>
      </c>
      <c r="D26" s="18">
        <f t="shared" si="1"/>
        <v>-7206763.9736575698</v>
      </c>
      <c r="E26" s="19">
        <f t="shared" si="3"/>
        <v>-99.274387630211436</v>
      </c>
    </row>
    <row r="27" spans="1:5" ht="15" customHeight="1" x14ac:dyDescent="0.3">
      <c r="A27" s="17" t="s">
        <v>21</v>
      </c>
      <c r="B27" s="18">
        <f>[7]SCF!C23</f>
        <v>10083344.650824081</v>
      </c>
      <c r="C27" s="18">
        <v>6963687.1999999993</v>
      </c>
      <c r="D27" s="18">
        <f t="shared" si="1"/>
        <v>-3119657.4508240819</v>
      </c>
      <c r="E27" s="19">
        <f t="shared" si="3"/>
        <v>-30.938716852935517</v>
      </c>
    </row>
    <row r="28" spans="1:5" ht="15" customHeight="1" x14ac:dyDescent="0.3">
      <c r="A28" s="17" t="s">
        <v>22</v>
      </c>
      <c r="B28" s="18">
        <f>[7]SCF!C24</f>
        <v>0</v>
      </c>
      <c r="C28" s="18">
        <v>54.480000000000004</v>
      </c>
      <c r="D28" s="18">
        <f t="shared" si="1"/>
        <v>54.480000000000004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7421335.7299999995</v>
      </c>
      <c r="C29" s="15">
        <v>7702549.6799999997</v>
      </c>
      <c r="D29" s="15">
        <f t="shared" si="1"/>
        <v>281213.95000000019</v>
      </c>
      <c r="E29" s="16">
        <f t="shared" si="0"/>
        <v>3.7892632840099285</v>
      </c>
    </row>
    <row r="30" spans="1:5" ht="15" customHeight="1" x14ac:dyDescent="0.3">
      <c r="A30" s="17" t="s">
        <v>24</v>
      </c>
      <c r="B30" s="18">
        <f>[7]SCF!C26</f>
        <v>2887117.21</v>
      </c>
      <c r="C30" s="18">
        <v>3837615.23</v>
      </c>
      <c r="D30" s="18">
        <f t="shared" si="1"/>
        <v>950498.02</v>
      </c>
      <c r="E30" s="19">
        <f t="shared" ref="E30:E32" si="4">IFERROR(+D30/B30*100,0)</f>
        <v>32.922044754809242</v>
      </c>
    </row>
    <row r="31" spans="1:5" ht="15" customHeight="1" x14ac:dyDescent="0.3">
      <c r="A31" s="17" t="s">
        <v>25</v>
      </c>
      <c r="B31" s="18">
        <f>[7]SCF!C27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[7]SCF!C28</f>
        <v>4534218.5199999996</v>
      </c>
      <c r="C32" s="18">
        <v>3864934.4499999997</v>
      </c>
      <c r="D32" s="18">
        <f t="shared" si="1"/>
        <v>-669284.06999999983</v>
      </c>
      <c r="E32" s="19">
        <f t="shared" si="4"/>
        <v>-14.760736983624687</v>
      </c>
    </row>
    <row r="33" spans="1:5" x14ac:dyDescent="0.3">
      <c r="A33" s="14" t="s">
        <v>27</v>
      </c>
      <c r="B33" s="15">
        <f>[7]SCF!C29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[7]SCF!C30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[7]SCF!C31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[7]SCF!C35</f>
        <v>3056183.33</v>
      </c>
      <c r="C39" s="18">
        <v>727054.16999999993</v>
      </c>
      <c r="D39" s="18">
        <f t="shared" si="1"/>
        <v>-2329129.16</v>
      </c>
      <c r="E39" s="19">
        <f t="shared" si="5"/>
        <v>-76.210387548969464</v>
      </c>
    </row>
    <row r="40" spans="1:5" ht="15" customHeight="1" x14ac:dyDescent="0.3">
      <c r="A40" s="24" t="s">
        <v>34</v>
      </c>
      <c r="B40" s="18">
        <f>[7]SCF!C36</f>
        <v>16597006</v>
      </c>
      <c r="C40" s="18">
        <v>255438.92</v>
      </c>
      <c r="D40" s="18">
        <f t="shared" si="1"/>
        <v>-16341567.08</v>
      </c>
      <c r="E40" s="19">
        <f t="shared" si="5"/>
        <v>-98.460933737084872</v>
      </c>
    </row>
    <row r="41" spans="1:5" ht="15" customHeight="1" x14ac:dyDescent="0.3">
      <c r="A41" s="24" t="s">
        <v>35</v>
      </c>
      <c r="B41" s="18">
        <f>[7]SCF!C37</f>
        <v>2531344.5699999998</v>
      </c>
      <c r="C41" s="18">
        <v>1171856.8900000001</v>
      </c>
      <c r="D41" s="18">
        <f t="shared" si="1"/>
        <v>-1359487.6799999997</v>
      </c>
      <c r="E41" s="19">
        <f t="shared" si="5"/>
        <v>-53.706148744499046</v>
      </c>
    </row>
    <row r="42" spans="1:5" ht="15" customHeight="1" x14ac:dyDescent="0.3">
      <c r="A42" s="25" t="s">
        <v>36</v>
      </c>
      <c r="B42" s="26">
        <f>[7]SCF!C38</f>
        <v>756908816.74529397</v>
      </c>
      <c r="C42" s="27">
        <v>363535145.14000005</v>
      </c>
      <c r="D42" s="27">
        <f t="shared" si="1"/>
        <v>-393373671.60529393</v>
      </c>
      <c r="E42" s="28">
        <f t="shared" si="0"/>
        <v>-51.971078008682703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518808414.35592139</v>
      </c>
      <c r="C45" s="18">
        <v>259927527.97999999</v>
      </c>
      <c r="D45" s="18">
        <f>C45-B45</f>
        <v>-258880886.3759214</v>
      </c>
      <c r="E45" s="19">
        <f>IFERROR(+D45/B45*100,0)</f>
        <v>-49.899130240073504</v>
      </c>
    </row>
    <row r="46" spans="1:5" ht="15" customHeight="1" x14ac:dyDescent="0.3">
      <c r="A46" s="14" t="s">
        <v>39</v>
      </c>
      <c r="B46" s="15">
        <f>[7]SCF!C42</f>
        <v>107829875</v>
      </c>
      <c r="C46" s="15">
        <v>44836867.289999999</v>
      </c>
      <c r="D46" s="15">
        <f t="shared" ref="D46:D61" si="6">+B46-C46</f>
        <v>62993007.710000001</v>
      </c>
      <c r="E46" s="16">
        <f t="shared" ref="E46" si="7">+D46/B46*100</f>
        <v>58.418882253178907</v>
      </c>
    </row>
    <row r="47" spans="1:5" ht="15" customHeight="1" x14ac:dyDescent="0.3">
      <c r="A47" s="17" t="s">
        <v>40</v>
      </c>
      <c r="B47" s="18">
        <f>[7]SCF!C43</f>
        <v>51775321</v>
      </c>
      <c r="C47" s="18">
        <v>27494781.140000001</v>
      </c>
      <c r="D47" s="18">
        <f t="shared" si="6"/>
        <v>24280539.859999999</v>
      </c>
      <c r="E47" s="19">
        <f t="shared" ref="E47:E61" si="8">IFERROR(+D47/B47*100,0)</f>
        <v>46.895971654140006</v>
      </c>
    </row>
    <row r="48" spans="1:5" ht="15" customHeight="1" x14ac:dyDescent="0.3">
      <c r="A48" s="17" t="s">
        <v>41</v>
      </c>
      <c r="B48" s="18">
        <f>[7]SCF!C44</f>
        <v>5717487</v>
      </c>
      <c r="C48" s="18">
        <v>2917440.17</v>
      </c>
      <c r="D48" s="18">
        <f t="shared" si="6"/>
        <v>2800046.83</v>
      </c>
      <c r="E48" s="19">
        <f t="shared" si="8"/>
        <v>48.973383411278419</v>
      </c>
    </row>
    <row r="49" spans="1:5" ht="15" customHeight="1" x14ac:dyDescent="0.3">
      <c r="A49" s="17" t="s">
        <v>42</v>
      </c>
      <c r="B49" s="18">
        <f>[7]SCF!C45</f>
        <v>12410577</v>
      </c>
      <c r="C49" s="18">
        <v>2572458.2800000003</v>
      </c>
      <c r="D49" s="18">
        <f t="shared" si="6"/>
        <v>9838118.7199999988</v>
      </c>
      <c r="E49" s="19">
        <f t="shared" si="8"/>
        <v>79.27204931728798</v>
      </c>
    </row>
    <row r="50" spans="1:5" ht="15" customHeight="1" x14ac:dyDescent="0.3">
      <c r="A50" s="17" t="s">
        <v>43</v>
      </c>
      <c r="B50" s="18">
        <f>[7]SCF!C46</f>
        <v>4185000</v>
      </c>
      <c r="C50" s="18">
        <v>1267650.99</v>
      </c>
      <c r="D50" s="18">
        <f t="shared" si="6"/>
        <v>2917349.01</v>
      </c>
      <c r="E50" s="19">
        <f t="shared" si="8"/>
        <v>69.709653763440855</v>
      </c>
    </row>
    <row r="51" spans="1:5" ht="15" customHeight="1" x14ac:dyDescent="0.3">
      <c r="A51" s="17" t="s">
        <v>44</v>
      </c>
      <c r="B51" s="18">
        <f>[7]SCF!C47</f>
        <v>2670770</v>
      </c>
      <c r="C51" s="18">
        <v>487330.6</v>
      </c>
      <c r="D51" s="18">
        <f t="shared" si="6"/>
        <v>2183439.4</v>
      </c>
      <c r="E51" s="19">
        <f t="shared" si="8"/>
        <v>81.753179794591063</v>
      </c>
    </row>
    <row r="52" spans="1:5" x14ac:dyDescent="0.3">
      <c r="A52" s="17" t="s">
        <v>45</v>
      </c>
      <c r="B52" s="18">
        <f>[7]SCF!C48</f>
        <v>2000000</v>
      </c>
      <c r="C52" s="18">
        <v>898867.90999999992</v>
      </c>
      <c r="D52" s="18">
        <f t="shared" si="6"/>
        <v>1101132.0900000001</v>
      </c>
      <c r="E52" s="19">
        <f t="shared" si="8"/>
        <v>55.056604500000006</v>
      </c>
    </row>
    <row r="53" spans="1:5" ht="15" customHeight="1" x14ac:dyDescent="0.3">
      <c r="A53" s="17" t="s">
        <v>46</v>
      </c>
      <c r="B53" s="18">
        <f>[7]SCF!C49</f>
        <v>2500000</v>
      </c>
      <c r="C53" s="18">
        <v>1021026.4199999999</v>
      </c>
      <c r="D53" s="18">
        <f t="shared" si="6"/>
        <v>1478973.58</v>
      </c>
      <c r="E53" s="19">
        <f t="shared" si="8"/>
        <v>59.158943200000003</v>
      </c>
    </row>
    <row r="54" spans="1:5" ht="15" customHeight="1" x14ac:dyDescent="0.3">
      <c r="A54" s="17" t="s">
        <v>47</v>
      </c>
      <c r="B54" s="18">
        <f>[7]SCF!C50</f>
        <v>6621000</v>
      </c>
      <c r="C54" s="18">
        <v>2237012.37</v>
      </c>
      <c r="D54" s="18">
        <f t="shared" si="6"/>
        <v>4383987.63</v>
      </c>
      <c r="E54" s="19">
        <f t="shared" si="8"/>
        <v>66.213376076121435</v>
      </c>
    </row>
    <row r="55" spans="1:5" ht="15" customHeight="1" x14ac:dyDescent="0.3">
      <c r="A55" s="17" t="s">
        <v>48</v>
      </c>
      <c r="B55" s="18">
        <f>[7]SCF!C51</f>
        <v>1642800</v>
      </c>
      <c r="C55" s="18">
        <v>703800</v>
      </c>
      <c r="D55" s="18">
        <f t="shared" si="6"/>
        <v>939000</v>
      </c>
      <c r="E55" s="19">
        <f t="shared" si="8"/>
        <v>57.158509861212558</v>
      </c>
    </row>
    <row r="56" spans="1:5" ht="15" customHeight="1" x14ac:dyDescent="0.3">
      <c r="A56" s="17" t="s">
        <v>49</v>
      </c>
      <c r="B56" s="18">
        <f>[7]SCF!C52</f>
        <v>1738800</v>
      </c>
      <c r="C56" s="18">
        <v>1011709.8200000001</v>
      </c>
      <c r="D56" s="18">
        <f t="shared" si="6"/>
        <v>727090.17999999993</v>
      </c>
      <c r="E56" s="19">
        <f t="shared" si="8"/>
        <v>41.81563031976075</v>
      </c>
    </row>
    <row r="57" spans="1:5" ht="15" customHeight="1" x14ac:dyDescent="0.3">
      <c r="A57" s="17" t="s">
        <v>50</v>
      </c>
      <c r="B57" s="18">
        <f>[7]SCF!C53</f>
        <v>7105980</v>
      </c>
      <c r="C57" s="18">
        <v>2227416.46</v>
      </c>
      <c r="D57" s="18">
        <f t="shared" si="6"/>
        <v>4878563.54</v>
      </c>
      <c r="E57" s="19">
        <f t="shared" si="8"/>
        <v>68.654338177140943</v>
      </c>
    </row>
    <row r="58" spans="1:5" ht="15" customHeight="1" x14ac:dyDescent="0.3">
      <c r="A58" s="17" t="s">
        <v>51</v>
      </c>
      <c r="B58" s="18">
        <f>[7]SCF!C54</f>
        <v>1000000</v>
      </c>
      <c r="C58" s="18">
        <v>533040</v>
      </c>
      <c r="D58" s="18">
        <f t="shared" si="6"/>
        <v>466960</v>
      </c>
      <c r="E58" s="19">
        <f t="shared" si="8"/>
        <v>46.695999999999998</v>
      </c>
    </row>
    <row r="59" spans="1:5" ht="15" customHeight="1" x14ac:dyDescent="0.3">
      <c r="A59" s="17" t="s">
        <v>52</v>
      </c>
      <c r="B59" s="18">
        <f>[7]SCF!C55</f>
        <v>6718100</v>
      </c>
      <c r="C59" s="18">
        <v>1246787.69</v>
      </c>
      <c r="D59" s="18">
        <f t="shared" si="6"/>
        <v>5471312.3100000005</v>
      </c>
      <c r="E59" s="19">
        <f t="shared" si="8"/>
        <v>81.441364522707318</v>
      </c>
    </row>
    <row r="60" spans="1:5" ht="15" customHeight="1" x14ac:dyDescent="0.3">
      <c r="A60" s="17" t="s">
        <v>53</v>
      </c>
      <c r="B60" s="18">
        <f>[7]SCF!C56</f>
        <v>358040</v>
      </c>
      <c r="C60" s="18">
        <v>28080</v>
      </c>
      <c r="D60" s="18">
        <f t="shared" si="6"/>
        <v>329960</v>
      </c>
      <c r="E60" s="19">
        <f t="shared" si="8"/>
        <v>92.157300860239076</v>
      </c>
    </row>
    <row r="61" spans="1:5" ht="15" customHeight="1" x14ac:dyDescent="0.3">
      <c r="A61" s="17" t="s">
        <v>54</v>
      </c>
      <c r="B61" s="18">
        <f>[7]SCF!C57</f>
        <v>1386000</v>
      </c>
      <c r="C61" s="18">
        <v>189465.43999999997</v>
      </c>
      <c r="D61" s="18">
        <f t="shared" si="6"/>
        <v>1196534.56</v>
      </c>
      <c r="E61" s="19">
        <f t="shared" si="8"/>
        <v>86.330054834054835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[7]SCF!C61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[7]SCF!C62</f>
        <v>6982272</v>
      </c>
      <c r="C65" s="18">
        <v>6466434.3899999987</v>
      </c>
      <c r="D65" s="18">
        <f t="shared" si="9"/>
        <v>-515837.61000000127</v>
      </c>
      <c r="E65" s="19">
        <f t="shared" si="10"/>
        <v>-7.3878188933344511</v>
      </c>
    </row>
    <row r="66" spans="1:5" ht="15" customHeight="1" x14ac:dyDescent="0.3">
      <c r="A66" s="24" t="s">
        <v>59</v>
      </c>
      <c r="B66" s="18">
        <f>[7]SCF!C63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6982272</v>
      </c>
      <c r="C68" s="31">
        <v>6466434.3899999987</v>
      </c>
      <c r="D68" s="31">
        <f t="shared" ref="D68" si="11">+C68-B68</f>
        <v>-515837.61000000127</v>
      </c>
      <c r="E68" s="32">
        <f t="shared" ref="E68" si="12">+D68/B68*100</f>
        <v>-7.3878188933344511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11874198.103065204</v>
      </c>
      <c r="C70" s="15">
        <v>12054780.370000001</v>
      </c>
      <c r="D70" s="15">
        <f t="shared" ref="D70:D82" si="13">+C70-B70</f>
        <v>180582.26693479717</v>
      </c>
      <c r="E70" s="16">
        <f t="shared" ref="E70:E82" si="14">+D70/B70*100</f>
        <v>1.5207954707120952</v>
      </c>
    </row>
    <row r="71" spans="1:5" ht="15" customHeight="1" x14ac:dyDescent="0.3">
      <c r="A71" s="17" t="s">
        <v>14</v>
      </c>
      <c r="B71" s="18">
        <f>[7]SCF!C68</f>
        <v>9217577.6130652055</v>
      </c>
      <c r="C71" s="18">
        <v>4399703.95</v>
      </c>
      <c r="D71" s="18">
        <f t="shared" si="13"/>
        <v>-4817873.6630652053</v>
      </c>
      <c r="E71" s="19">
        <f t="shared" ref="E71:E81" si="15">IFERROR(+D71/B71*100,0)</f>
        <v>-52.268327594402251</v>
      </c>
    </row>
    <row r="72" spans="1:5" ht="15" customHeight="1" x14ac:dyDescent="0.3">
      <c r="A72" s="17" t="s">
        <v>15</v>
      </c>
      <c r="B72" s="18">
        <f>[7]SCF!C69</f>
        <v>101488.87</v>
      </c>
      <c r="C72" s="18">
        <v>42024.72</v>
      </c>
      <c r="D72" s="18">
        <f t="shared" si="13"/>
        <v>-59464.149999999994</v>
      </c>
      <c r="E72" s="19">
        <f t="shared" si="15"/>
        <v>-58.591794351439717</v>
      </c>
    </row>
    <row r="73" spans="1:5" ht="15" customHeight="1" x14ac:dyDescent="0.3">
      <c r="A73" s="17" t="s">
        <v>16</v>
      </c>
      <c r="B73" s="18">
        <f>[7]SCF!C70</f>
        <v>0</v>
      </c>
      <c r="C73" s="18">
        <v>128.37</v>
      </c>
      <c r="D73" s="18">
        <f t="shared" si="13"/>
        <v>128.37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[7]SCF!C71</f>
        <v>0</v>
      </c>
      <c r="C74" s="18">
        <v>3603.7599999999998</v>
      </c>
      <c r="D74" s="18">
        <f t="shared" si="13"/>
        <v>3603.7599999999998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[7]SCF!C72</f>
        <v>2555131.62</v>
      </c>
      <c r="C75" s="18">
        <v>1056762.4500000002</v>
      </c>
      <c r="D75" s="18">
        <f t="shared" si="13"/>
        <v>-1498369.17</v>
      </c>
      <c r="E75" s="19">
        <f t="shared" si="15"/>
        <v>-58.641565008694144</v>
      </c>
    </row>
    <row r="76" spans="1:5" ht="15" customHeight="1" x14ac:dyDescent="0.3">
      <c r="A76" s="17" t="s">
        <v>19</v>
      </c>
      <c r="B76" s="18">
        <f>[7]SCF!C73</f>
        <v>0</v>
      </c>
      <c r="C76" s="18">
        <v>6552557.1200000001</v>
      </c>
      <c r="D76" s="18">
        <f t="shared" si="13"/>
        <v>6552557.1200000001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7259439</v>
      </c>
      <c r="C77" s="18">
        <v>134061.75</v>
      </c>
      <c r="D77" s="18">
        <f t="shared" ref="D77:D81" si="16">C77-B77</f>
        <v>-7125377.25</v>
      </c>
      <c r="E77" s="19">
        <f t="shared" si="15"/>
        <v>-98.153276720143239</v>
      </c>
    </row>
    <row r="78" spans="1:5" x14ac:dyDescent="0.3">
      <c r="A78" s="24" t="s">
        <v>66</v>
      </c>
      <c r="B78" s="18">
        <f>[7]SCF!C75</f>
        <v>10083345</v>
      </c>
      <c r="C78" s="18">
        <v>3150501.83</v>
      </c>
      <c r="D78" s="18">
        <f t="shared" si="16"/>
        <v>-6932843.1699999999</v>
      </c>
      <c r="E78" s="19">
        <f t="shared" si="15"/>
        <v>-68.75538990285466</v>
      </c>
    </row>
    <row r="79" spans="1:5" ht="15" customHeight="1" x14ac:dyDescent="0.3">
      <c r="A79" s="24" t="s">
        <v>67</v>
      </c>
      <c r="B79" s="18">
        <f>[7]SCF!C76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[7]SCF!C77</f>
        <v>391207</v>
      </c>
      <c r="C80" s="18">
        <v>32197.439999999999</v>
      </c>
      <c r="D80" s="18">
        <f t="shared" si="16"/>
        <v>-359009.56</v>
      </c>
      <c r="E80" s="19">
        <f t="shared" si="15"/>
        <v>-91.769717822022614</v>
      </c>
    </row>
    <row r="81" spans="1:5" x14ac:dyDescent="0.3">
      <c r="A81" s="24" t="s">
        <v>69</v>
      </c>
      <c r="B81" s="18">
        <f>[7]SCF!C78</f>
        <v>600000</v>
      </c>
      <c r="C81" s="18">
        <v>718056.99</v>
      </c>
      <c r="D81" s="18">
        <f t="shared" si="16"/>
        <v>118056.98999999999</v>
      </c>
      <c r="E81" s="19">
        <f t="shared" si="15"/>
        <v>19.676164999999997</v>
      </c>
    </row>
    <row r="82" spans="1:5" ht="15" customHeight="1" x14ac:dyDescent="0.3">
      <c r="A82" s="30" t="s">
        <v>70</v>
      </c>
      <c r="B82" s="15">
        <f>+B70+B77+B78+B79+B80+B81</f>
        <v>30208189.103065204</v>
      </c>
      <c r="C82" s="31">
        <v>16089598.380000001</v>
      </c>
      <c r="D82" s="31">
        <f t="shared" si="13"/>
        <v>-14118590.723065203</v>
      </c>
      <c r="E82" s="32">
        <f t="shared" si="14"/>
        <v>-46.737626922603575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[7]SCF!C82</f>
        <v>88697663</v>
      </c>
      <c r="C85" s="18">
        <v>0</v>
      </c>
      <c r="D85" s="18">
        <f t="shared" si="17"/>
        <v>-88697663</v>
      </c>
      <c r="E85" s="19">
        <f t="shared" si="18"/>
        <v>-100</v>
      </c>
    </row>
    <row r="86" spans="1:5" ht="15" customHeight="1" x14ac:dyDescent="0.3">
      <c r="A86" s="24" t="s">
        <v>74</v>
      </c>
      <c r="B86" s="18">
        <f>[7]SCF!C83</f>
        <v>43012485</v>
      </c>
      <c r="C86" s="18">
        <v>2339113.29</v>
      </c>
      <c r="D86" s="18">
        <f t="shared" si="17"/>
        <v>-40673371.710000001</v>
      </c>
      <c r="E86" s="19">
        <f t="shared" si="18"/>
        <v>-94.561780631832832</v>
      </c>
    </row>
    <row r="87" spans="1:5" ht="15" customHeight="1" x14ac:dyDescent="0.3">
      <c r="A87" s="30" t="s">
        <v>75</v>
      </c>
      <c r="B87" s="33">
        <f>+B84+B85+B86</f>
        <v>131710148</v>
      </c>
      <c r="C87" s="31">
        <v>2339113.29</v>
      </c>
      <c r="D87" s="31">
        <f t="shared" si="17"/>
        <v>-129371034.70999999</v>
      </c>
      <c r="E87" s="32">
        <f>+D87/B87*100</f>
        <v>-98.224044748624834</v>
      </c>
    </row>
    <row r="88" spans="1:5" ht="18" customHeight="1" x14ac:dyDescent="0.3">
      <c r="A88" s="25" t="s">
        <v>76</v>
      </c>
      <c r="B88" s="27">
        <f>+B45+B46+B68+B82+B87</f>
        <v>795538898.45898664</v>
      </c>
      <c r="C88" s="27">
        <v>329659541.32999998</v>
      </c>
      <c r="D88" s="27">
        <f t="shared" si="17"/>
        <v>-465879357.12898666</v>
      </c>
      <c r="E88" s="28">
        <f>+D88/B88*100</f>
        <v>-58.561480529918384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0</v>
      </c>
      <c r="C91" s="18">
        <v>7817520.0800000001</v>
      </c>
      <c r="D91" s="18">
        <f t="shared" ref="D91:D98" si="19">+C91-B91</f>
        <v>7817520.0800000001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14579403</v>
      </c>
      <c r="C93" s="18">
        <v>4168314.04</v>
      </c>
      <c r="D93" s="18">
        <f t="shared" si="19"/>
        <v>-10411088.960000001</v>
      </c>
      <c r="E93" s="19">
        <f t="shared" si="20"/>
        <v>-71.409569788282838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1847219</v>
      </c>
      <c r="C97" s="18">
        <v>197150</v>
      </c>
      <c r="D97" s="18">
        <f t="shared" si="19"/>
        <v>-1650069</v>
      </c>
      <c r="E97" s="19">
        <f t="shared" si="20"/>
        <v>-89.327199427896744</v>
      </c>
    </row>
    <row r="98" spans="1:5" ht="15" customHeight="1" x14ac:dyDescent="0.3">
      <c r="A98" s="30" t="s">
        <v>85</v>
      </c>
      <c r="B98" s="33">
        <f>SUM(B91:B97)</f>
        <v>16426622</v>
      </c>
      <c r="C98" s="31">
        <v>12182984.120000001</v>
      </c>
      <c r="D98" s="31">
        <f t="shared" si="19"/>
        <v>-4243637.879999999</v>
      </c>
      <c r="E98" s="32">
        <f t="shared" ref="E98" si="21">+D98/B98*100</f>
        <v>-25.833904743166304</v>
      </c>
    </row>
    <row r="99" spans="1:5" ht="15" customHeight="1" x14ac:dyDescent="0.3">
      <c r="A99" s="34" t="s">
        <v>86</v>
      </c>
      <c r="B99" s="35">
        <f>+B42-B88-B98</f>
        <v>-55056703.713692665</v>
      </c>
      <c r="C99" s="36">
        <v>21692619.690000061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138076345</v>
      </c>
      <c r="C100" s="18">
        <v>123542135.58000001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83019641.286307335</v>
      </c>
      <c r="C101" s="36">
        <v>145234755.27000007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BATANELCO</vt:lpstr>
      <vt:lpstr>CAGELCO I</vt:lpstr>
      <vt:lpstr>CAGELCO II</vt:lpstr>
      <vt:lpstr>ISELCO I</vt:lpstr>
      <vt:lpstr>ISELCO II</vt:lpstr>
      <vt:lpstr>NUVELCO</vt:lpstr>
      <vt:lpstr>QUIRELCO</vt:lpstr>
      <vt:lpstr>BATANELCO!Print_Titles</vt:lpstr>
      <vt:lpstr>'CAGELCO I'!Print_Titles</vt:lpstr>
      <vt:lpstr>'CAGELCO II'!Print_Titles</vt:lpstr>
      <vt:lpstr>'ISELCO I'!Print_Titles</vt:lpstr>
      <vt:lpstr>'ISELCO II'!Print_Titles</vt:lpstr>
      <vt:lpstr>NUVELCO!Print_Titles</vt:lpstr>
      <vt:lpstr>QUIRELCO!Print_Titles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2024-03-07T07:12:08Z</dcterms:created>
  <dcterms:modified xsi:type="dcterms:W3CDTF">2024-03-07T07:20:04Z</dcterms:modified>
</cp:coreProperties>
</file>